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Elf-pc\c\Users\Elf\Documents\Podivín\hasička\4 Položkový rozpočet\"/>
    </mc:Choice>
  </mc:AlternateContent>
  <xr:revisionPtr revIDLastSave="0" documentId="13_ncr:1_{33ACD7DB-FE38-42AC-A3EF-F6E7BE8F03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Pol'!$A$1:$U$116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06" i="12" l="1"/>
  <c r="F39" i="1" s="1"/>
  <c r="BA96" i="12"/>
  <c r="BA95" i="12"/>
  <c r="BA94" i="12"/>
  <c r="BA93" i="12"/>
  <c r="BA92" i="12"/>
  <c r="BA91" i="12"/>
  <c r="BA90" i="12"/>
  <c r="BA88" i="12"/>
  <c r="BA87" i="12"/>
  <c r="BA86" i="12"/>
  <c r="BA85" i="12"/>
  <c r="BA84" i="12"/>
  <c r="BA83" i="12"/>
  <c r="BA82" i="12"/>
  <c r="BA81" i="12"/>
  <c r="BA80" i="12"/>
  <c r="BA79" i="12"/>
  <c r="BA78" i="12"/>
  <c r="BA73" i="12"/>
  <c r="BA72" i="12"/>
  <c r="BA71" i="12"/>
  <c r="BA70" i="12"/>
  <c r="BA69" i="12"/>
  <c r="BA68" i="12"/>
  <c r="BA66" i="12"/>
  <c r="BA65" i="12"/>
  <c r="BA64" i="12"/>
  <c r="BA63" i="12"/>
  <c r="BA61" i="12"/>
  <c r="BA60" i="12"/>
  <c r="BA59" i="12"/>
  <c r="BA58" i="12"/>
  <c r="BA56" i="12"/>
  <c r="BA55" i="12"/>
  <c r="BA54" i="12"/>
  <c r="BA53" i="12"/>
  <c r="BA52" i="12"/>
  <c r="BA50" i="12"/>
  <c r="BA49" i="12"/>
  <c r="BA48" i="12"/>
  <c r="BA47" i="12"/>
  <c r="BA46" i="12"/>
  <c r="BA45" i="12"/>
  <c r="BA44" i="12"/>
  <c r="BA43" i="12"/>
  <c r="BA20" i="12"/>
  <c r="BA19" i="12"/>
  <c r="BA18" i="12"/>
  <c r="BA17" i="12"/>
  <c r="BA16" i="12"/>
  <c r="G9" i="12"/>
  <c r="I9" i="12"/>
  <c r="K9" i="12"/>
  <c r="O9" i="12"/>
  <c r="O8" i="12" s="1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I13" i="12"/>
  <c r="I12" i="12" s="1"/>
  <c r="K13" i="12"/>
  <c r="K12" i="12" s="1"/>
  <c r="O13" i="12"/>
  <c r="O12" i="12" s="1"/>
  <c r="Q13" i="12"/>
  <c r="Q12" i="12" s="1"/>
  <c r="U13" i="12"/>
  <c r="U12" i="12" s="1"/>
  <c r="G15" i="12"/>
  <c r="M15" i="12" s="1"/>
  <c r="I15" i="12"/>
  <c r="K15" i="12"/>
  <c r="O15" i="12"/>
  <c r="Q15" i="12"/>
  <c r="U15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2" i="12"/>
  <c r="I42" i="12"/>
  <c r="K42" i="12"/>
  <c r="O42" i="12"/>
  <c r="Q42" i="12"/>
  <c r="U42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89" i="12"/>
  <c r="I89" i="12"/>
  <c r="K89" i="12"/>
  <c r="O89" i="12"/>
  <c r="Q89" i="12"/>
  <c r="U89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I20" i="1"/>
  <c r="I17" i="1"/>
  <c r="AZ46" i="1"/>
  <c r="AZ45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G8" i="12" l="1"/>
  <c r="AD106" i="12"/>
  <c r="G39" i="1" s="1"/>
  <c r="G40" i="1" s="1"/>
  <c r="G25" i="1" s="1"/>
  <c r="G26" i="1" s="1"/>
  <c r="M89" i="12"/>
  <c r="M76" i="12" s="1"/>
  <c r="G76" i="12"/>
  <c r="I56" i="1" s="1"/>
  <c r="F40" i="1"/>
  <c r="G23" i="1" s="1"/>
  <c r="K76" i="12"/>
  <c r="Q76" i="12"/>
  <c r="Q41" i="12"/>
  <c r="O14" i="12"/>
  <c r="K8" i="12"/>
  <c r="O76" i="12"/>
  <c r="O41" i="12"/>
  <c r="K14" i="12"/>
  <c r="U8" i="12"/>
  <c r="I8" i="12"/>
  <c r="K41" i="12"/>
  <c r="U14" i="12"/>
  <c r="I14" i="12"/>
  <c r="Q8" i="12"/>
  <c r="U76" i="12"/>
  <c r="I76" i="12"/>
  <c r="U41" i="12"/>
  <c r="I41" i="12"/>
  <c r="Q14" i="12"/>
  <c r="M13" i="12"/>
  <c r="M12" i="12" s="1"/>
  <c r="G12" i="12"/>
  <c r="I53" i="1" s="1"/>
  <c r="I19" i="1" s="1"/>
  <c r="M14" i="12"/>
  <c r="M42" i="12"/>
  <c r="M41" i="12" s="1"/>
  <c r="G41" i="12"/>
  <c r="I55" i="1" s="1"/>
  <c r="M9" i="12"/>
  <c r="M8" i="12" s="1"/>
  <c r="G14" i="12"/>
  <c r="I54" i="1" s="1"/>
  <c r="I16" i="1" l="1"/>
  <c r="G28" i="1"/>
  <c r="H39" i="1"/>
  <c r="I52" i="1"/>
  <c r="G106" i="12"/>
  <c r="G24" i="1"/>
  <c r="G29" i="1" s="1"/>
  <c r="I57" i="1" l="1"/>
  <c r="I18" i="1"/>
  <c r="I21" i="1" s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<sst xmlns="http://schemas.openxmlformats.org/spreadsheetml/2006/main" count="420" uniqueCount="217">
  <si>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</si>
  <si>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</si>
  <si>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</si>
  <si>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</si>
  <si>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</si>
  <si>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</si>
  <si>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</si>
  <si>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</si>
  <si>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</si>
  <si>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</si>
  <si>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</si>
  <si>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</si>
  <si>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</si>
  <si>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</si>
  <si>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</si>
  <si>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</si>
  <si>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</si>
  <si>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</si>
  <si>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</si>
  <si>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</si>
  <si>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</si>
  <si>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</si>
  <si>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</si>
  <si>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</si>
  <si>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</si>
  <si>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</si>
  <si>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</si>
  <si>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</si>
  <si>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</si>
  <si>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</si>
  <si>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</si>
  <si>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</si>
  <si>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</si>
  <si>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</si>
  <si>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</si>
  <si>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</si>
  <si>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</si>
  <si>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</si>
  <si>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</si>
  <si>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</si>
  <si>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</si>
  <si>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</si>
  <si>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</si>
  <si>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Podivín</t>
  </si>
  <si>
    <t>Rozpočet:</t>
  </si>
  <si>
    <t>Misto</t>
  </si>
  <si>
    <t>Z23-028 Hasičská zbrojnice, Podivín - VZT</t>
  </si>
  <si>
    <t>Město Podivín</t>
  </si>
  <si>
    <t>Masarykovo nám. 192/2</t>
  </si>
  <si>
    <t>69145</t>
  </si>
  <si>
    <t>00283495</t>
  </si>
  <si>
    <t>CZ00283495</t>
  </si>
  <si>
    <t>Rozpočet</t>
  </si>
  <si>
    <t>Celkem za stavbu</t>
  </si>
  <si>
    <t>CZK</t>
  </si>
  <si>
    <t xml:space="preserve">Popis rozpočtu:  - </t>
  </si>
  <si>
    <t>Hasičská zbrojnice, Podivín</t>
  </si>
  <si>
    <t>D.1.4.d VZT a klimatizace</t>
  </si>
  <si>
    <t>Součástí projektové dokumentace pro provádění stavby není dokumentace pro pomocné práce a konstrukce, výrobně technická dokumentace, dokumentace výrobků dodaných na stavbu, výkresy prefabrikátů a montážní dokumentace. Pokud je nutno zpracovat některou z těchto dokumentací, jde vždy o součást dodavatelské dokumentace. Viz vyhlášku č. 499/2006 Sb. o dokumentaci staveb v akt. znění.</t>
  </si>
  <si>
    <t>Pokud jsou ve výkresové části projektové dokumentace, v její technické zprávě, nebo ve výkazech výměr výjimečně uvedeny obchodní názvy, slouží pouze k upřesnění specifikace technického a kvalitativního standardu. Může být použito i jiných, kvalitativně a technicky obdobných řešení.</t>
  </si>
  <si>
    <t>Rekapitulace dílů</t>
  </si>
  <si>
    <t>Typ dílu</t>
  </si>
  <si>
    <t>M46</t>
  </si>
  <si>
    <t>Zemní práce při montážích</t>
  </si>
  <si>
    <t>VN</t>
  </si>
  <si>
    <t>900</t>
  </si>
  <si>
    <t>VZT 1</t>
  </si>
  <si>
    <t>903</t>
  </si>
  <si>
    <t>VZT 2</t>
  </si>
  <si>
    <t>905</t>
  </si>
  <si>
    <t>CHL 1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</si>
  <si>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</si>
  <si>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</si>
  <si>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</si>
  <si>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</si>
  <si>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</si>
  <si>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</si>
  <si>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</si>
  <si>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</si>
  <si>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</si>
  <si>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</si>
  <si>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</si>
  <si>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</si>
  <si>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</si>
  <si>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</si>
  <si>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</si>
  <si>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</si>
  <si>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</si>
  <si>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</si>
  <si>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</si>
  <si>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</si>
  <si>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</si>
  <si>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</si>
  <si>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</si>
  <si>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</si>
  <si>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</si>
  <si>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</si>
  <si>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</si>
  <si>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</si>
  <si>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460680022RT3</t>
  </si>
  <si>
    <t>Průraz zdivem v cihlové zdi tloušťky 30 cm, plochy do 0,09 m2</t>
  </si>
  <si>
    <t>kus</t>
  </si>
  <si>
    <t>POL1_0</t>
  </si>
  <si>
    <t>460680023RT4</t>
  </si>
  <si>
    <t>Průraz zdivem v cihlové zdi tloušťky 45 cm, plochy do 0,25 m2</t>
  </si>
  <si>
    <t>29</t>
  </si>
  <si>
    <t>stavební výpomoci, zazdění 4 ks průrazů, dodávka a montáž</t>
  </si>
  <si>
    <t>ks</t>
  </si>
  <si>
    <t>28</t>
  </si>
  <si>
    <t>mimostaveništní doprava</t>
  </si>
  <si>
    <t>1</t>
  </si>
  <si>
    <t>Poz. 1 VZT jednotka rovnotlaká</t>
  </si>
  <si>
    <t>- podstropní VZT jednotka 570 m3/h</t>
  </si>
  <si>
    <t>POP</t>
  </si>
  <si>
    <t>- rekuperátor, elektronicky řízené ventilátory</t>
  </si>
  <si>
    <t>- vestavěný el. předehřívač a ohřívač</t>
  </si>
  <si>
    <t>- digitální regulace s barevným dotykovým displejem</t>
  </si>
  <si>
    <t>- ekodesign</t>
  </si>
  <si>
    <t>2</t>
  </si>
  <si>
    <t>montáž a UDP, prokabelování</t>
  </si>
  <si>
    <t>4</t>
  </si>
  <si>
    <t>spiro d160, tvarovky, montáž</t>
  </si>
  <si>
    <t>m</t>
  </si>
  <si>
    <t>POL3_0</t>
  </si>
  <si>
    <t>spiro d200, tvarovky, montáž</t>
  </si>
  <si>
    <t>5</t>
  </si>
  <si>
    <t>spiro d250, tvarovky, montáž</t>
  </si>
  <si>
    <t>6</t>
  </si>
  <si>
    <t>montážní a závěsný materiál pozink</t>
  </si>
  <si>
    <t>kg</t>
  </si>
  <si>
    <t>7</t>
  </si>
  <si>
    <t>přechod fasádní d250/500x500, pozink</t>
  </si>
  <si>
    <t>8</t>
  </si>
  <si>
    <t>montáž přechodu do zdi, tepelná izolace</t>
  </si>
  <si>
    <t>9</t>
  </si>
  <si>
    <t>protidešťová žaluzie 500x500 pozink, nástřik barvou dle barvy fasády</t>
  </si>
  <si>
    <t>10</t>
  </si>
  <si>
    <t>montáž žaluzie</t>
  </si>
  <si>
    <t>11</t>
  </si>
  <si>
    <t>tepelná izolace synt. kaučuk tl. 40 mm, samolepící</t>
  </si>
  <si>
    <t>m2</t>
  </si>
  <si>
    <t>(3,14*0,33)*9</t>
  </si>
  <si>
    <t>VV</t>
  </si>
  <si>
    <t>713411111R00</t>
  </si>
  <si>
    <t>Izolace tepelná potrubí rohožemi a drátem 1vrstvá</t>
  </si>
  <si>
    <t>12</t>
  </si>
  <si>
    <t>talířový ventil přívodní kovový bílý, d125</t>
  </si>
  <si>
    <t>talířový ventil odvodní kovový bílý, d125</t>
  </si>
  <si>
    <t>talířový ventil odvodní kovový bílý, d150</t>
  </si>
  <si>
    <t>13</t>
  </si>
  <si>
    <t>montáž ventilu</t>
  </si>
  <si>
    <t>14</t>
  </si>
  <si>
    <t>pružné potrubí d250, tepelně izolované</t>
  </si>
  <si>
    <t>3</t>
  </si>
  <si>
    <t>zaregulování průtoků</t>
  </si>
  <si>
    <t>h</t>
  </si>
  <si>
    <t>998764101R00</t>
  </si>
  <si>
    <t>Přesun hmot pro klempířské konstr., výšky do 6 m</t>
  </si>
  <si>
    <t>t</t>
  </si>
  <si>
    <t>998764193R00</t>
  </si>
  <si>
    <t>Příplatek zvětš. přesun, klempíř. konstr. do 500 m</t>
  </si>
  <si>
    <t>27</t>
  </si>
  <si>
    <t>Poz. 2 odsávání spalin, dodávka a montáž</t>
  </si>
  <si>
    <t>Odsávací ventilátor + řízení</t>
  </si>
  <si>
    <t>Sada silentbloků a připojovacích prvků</t>
  </si>
  <si>
    <t>Montážní konzole, + zavěšovací profily</t>
  </si>
  <si>
    <t>proudový chránič</t>
  </si>
  <si>
    <t>Řídící jednotka</t>
  </si>
  <si>
    <t>Tlakové čidlo</t>
  </si>
  <si>
    <t>Motorový spouštěč</t>
  </si>
  <si>
    <t/>
  </si>
  <si>
    <t>Odsávací dráha č.1 - horní výfuk - Tatra Terrno</t>
  </si>
  <si>
    <t>odsávací hadicový systém s magnetickou koncovkou</t>
  </si>
  <si>
    <t>úprava výfuku vozidla - nerezový adaptér</t>
  </si>
  <si>
    <t>uchycovací a závěsné prvky dráhy</t>
  </si>
  <si>
    <t>instalační prvek pro horní výfuky</t>
  </si>
  <si>
    <t>Odsávací dráha č.2 - Iveco Daily</t>
  </si>
  <si>
    <t>pneumatická odsávací jednotka</t>
  </si>
  <si>
    <t>Odsávací dráha č.3 - Nissan Patrol</t>
  </si>
  <si>
    <t>Potrubí a vzduchotechnika - realizace</t>
  </si>
  <si>
    <t>Realizace odsávacích drah</t>
  </si>
  <si>
    <t>Potrubí včetně tlumiče hluku</t>
  </si>
  <si>
    <t>Zařízení staveniště, plošiny lešení a stavební prostupy</t>
  </si>
  <si>
    <t>Revize elektro</t>
  </si>
  <si>
    <t>Elektroinstalace</t>
  </si>
  <si>
    <t>venkovní jednotka split</t>
  </si>
  <si>
    <t>venkovní kondenzační jednotka SPLIT</t>
  </si>
  <si>
    <t>nominální výkon: Qchl=3,5kW / Qtop=4,0kW</t>
  </si>
  <si>
    <t>napájení 230V, MCA=12A, doporučené jištění C/16A</t>
  </si>
  <si>
    <t>průměr potrubí: 6,35mm x 9,52mm</t>
  </si>
  <si>
    <t>typ chladiva - předplnění: R32 - 1,2kg - 20m</t>
  </si>
  <si>
    <t>rozměry (šířka x výška x hloubka): 880x638x310mm</t>
  </si>
  <si>
    <t>hmotnost jednotky 43kg</t>
  </si>
  <si>
    <t>provozní rozsah chlazení/vytápění -20 až 52°C/-25 až 24°C</t>
  </si>
  <si>
    <t>maximální délka potrubí: 30 m</t>
  </si>
  <si>
    <t>hladina akustického tlaku v 1m = 45/45dBA</t>
  </si>
  <si>
    <t>při použití IR ov. AR-EH04E možnost temperace prostoru na 8°C (topení)</t>
  </si>
  <si>
    <t>vnitřní nástěnná jednotka</t>
  </si>
  <si>
    <t>SEER/SCOP= 7,7 / 4,6</t>
  </si>
  <si>
    <t>rozměry (šířka x výška x hloubka): 889x215x299mm</t>
  </si>
  <si>
    <t>hmotnost jednotky 10,6kg</t>
  </si>
  <si>
    <t>pozn. jednotka je včetně IR ovladače</t>
  </si>
  <si>
    <t>kabelový ovladač dotykový</t>
  </si>
  <si>
    <t>adapter pro napojení kabelového ovladače</t>
  </si>
  <si>
    <t>montáž vnitřní jednotky</t>
  </si>
  <si>
    <t>montáž venkovní jednotky, UDP</t>
  </si>
  <si>
    <t>potrubí chladiva, dvojtrubka Cu, izolace, kabeláž, chladivo</t>
  </si>
  <si>
    <t>montážní a uchycovací materiál pozink, dodávka a montáž</t>
  </si>
  <si>
    <t>998732101R00</t>
  </si>
  <si>
    <t>Přesun hmot pro strojovny, výšky do 6 m</t>
  </si>
  <si>
    <t>998732193R00</t>
  </si>
  <si>
    <t>Příplatek zvětšený přesun, strojovny do 500 m</t>
  </si>
  <si>
    <t>ventilátor (0,75kW)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</si>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</sst>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33" xfId="0" applyFont="1" applyBorder="1" applyAlignment="1">
      <alignment vertical="top" wrapText="1" shrinkToFit="1"/>
    </xf>
    <xf numFmtId="0" fontId="18" fillId="0" borderId="33" xfId="0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9" fillId="0" borderId="33" xfId="0" quotePrefix="1" applyFont="1" applyBorder="1" applyAlignment="1">
      <alignment horizontal="left" vertical="top" wrapText="1"/>
    </xf>
    <xf numFmtId="0" fontId="18" fillId="0" borderId="33" xfId="0" applyFont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5" borderId="39" xfId="0" applyNumberFormat="1" applyFont="1" applyFill="1" applyBorder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7" t="s">
        <v>39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195" t="s">
        <v>42</v>
      </c>
      <c r="C1" s="196"/>
      <c r="D1" s="196"/>
      <c r="E1" s="196"/>
      <c r="F1" s="196"/>
      <c r="G1" s="196"/>
      <c r="H1" s="196"/>
      <c r="I1" s="196"/>
      <c r="J1" s="197"/>
    </row>
    <row r="2" spans="1:15" ht="23.25" customHeight="1" x14ac:dyDescent="0.2">
      <c r="A2" s="3"/>
      <c r="B2" s="70" t="s">
        <v>40</v>
      </c>
      <c r="C2" s="71"/>
      <c r="D2" s="188" t="s">
        <v>46</v>
      </c>
      <c r="E2" s="189"/>
      <c r="F2" s="189"/>
      <c r="G2" s="189"/>
      <c r="H2" s="189"/>
      <c r="I2" s="189"/>
      <c r="J2" s="190"/>
      <c r="O2" s="1"/>
    </row>
    <row r="3" spans="1:15" ht="23.25" customHeight="1" x14ac:dyDescent="0.2">
      <c r="A3" s="3"/>
      <c r="B3" s="72" t="s">
        <v>45</v>
      </c>
      <c r="C3" s="73"/>
      <c r="D3" s="216" t="s">
        <v>43</v>
      </c>
      <c r="E3" s="217"/>
      <c r="F3" s="217"/>
      <c r="G3" s="217"/>
      <c r="H3" s="217"/>
      <c r="I3" s="217"/>
      <c r="J3" s="218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50</v>
      </c>
      <c r="J5" s="9"/>
    </row>
    <row r="6" spans="1:15" ht="15.75" customHeight="1" x14ac:dyDescent="0.2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 t="s">
        <v>51</v>
      </c>
      <c r="J6" s="9"/>
    </row>
    <row r="7" spans="1:15" ht="15.75" customHeight="1" x14ac:dyDescent="0.2">
      <c r="A7" s="3"/>
      <c r="B7" s="35"/>
      <c r="C7" s="80" t="s">
        <v>49</v>
      </c>
      <c r="D7" s="69" t="s">
        <v>43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06"/>
      <c r="E11" s="206"/>
      <c r="F11" s="206"/>
      <c r="G11" s="206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24"/>
      <c r="E12" s="224"/>
      <c r="F12" s="224"/>
      <c r="G12" s="224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25"/>
      <c r="E13" s="225"/>
      <c r="F13" s="225"/>
      <c r="G13" s="225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194"/>
      <c r="F15" s="194"/>
      <c r="G15" s="212"/>
      <c r="H15" s="212"/>
      <c r="I15" s="212" t="s">
        <v>28</v>
      </c>
      <c r="J15" s="213"/>
    </row>
    <row r="16" spans="1:15" ht="23.25" customHeight="1" x14ac:dyDescent="0.2">
      <c r="A16" s="129" t="s">
        <v>23</v>
      </c>
      <c r="B16" s="130" t="s">
        <v>23</v>
      </c>
      <c r="C16" s="47"/>
      <c r="D16" s="48"/>
      <c r="E16" s="191"/>
      <c r="F16" s="192"/>
      <c r="G16" s="191"/>
      <c r="H16" s="192"/>
      <c r="I16" s="191">
        <f>SUMIF(F52:F56,A16,I52:I56)+SUMIF(F52:F56,"PSU",I52:I56)</f>
        <v>0</v>
      </c>
      <c r="J16" s="193"/>
    </row>
    <row r="17" spans="1:10" ht="23.25" customHeight="1" x14ac:dyDescent="0.2">
      <c r="A17" s="129" t="s">
        <v>24</v>
      </c>
      <c r="B17" s="130" t="s">
        <v>24</v>
      </c>
      <c r="C17" s="47"/>
      <c r="D17" s="48"/>
      <c r="E17" s="191"/>
      <c r="F17" s="192"/>
      <c r="G17" s="191"/>
      <c r="H17" s="192"/>
      <c r="I17" s="191">
        <f>SUMIF(F52:F56,A17,I52:I56)</f>
        <v>0</v>
      </c>
      <c r="J17" s="193"/>
    </row>
    <row r="18" spans="1:10" ht="23.25" customHeight="1" x14ac:dyDescent="0.2">
      <c r="A18" s="129" t="s">
        <v>25</v>
      </c>
      <c r="B18" s="130" t="s">
        <v>25</v>
      </c>
      <c r="C18" s="47"/>
      <c r="D18" s="48"/>
      <c r="E18" s="191"/>
      <c r="F18" s="192"/>
      <c r="G18" s="191"/>
      <c r="H18" s="192"/>
      <c r="I18" s="191">
        <f>SUMIF(F52:F56,A18,I52:I56)</f>
        <v>0</v>
      </c>
      <c r="J18" s="193"/>
    </row>
    <row r="19" spans="1:10" ht="23.25" customHeight="1" x14ac:dyDescent="0.2">
      <c r="A19" s="129" t="s">
        <v>64</v>
      </c>
      <c r="B19" s="130" t="s">
        <v>26</v>
      </c>
      <c r="C19" s="47"/>
      <c r="D19" s="48"/>
      <c r="E19" s="191"/>
      <c r="F19" s="192"/>
      <c r="G19" s="191"/>
      <c r="H19" s="192"/>
      <c r="I19" s="191">
        <f>SUMIF(F52:F56,A19,I52:I56)</f>
        <v>0</v>
      </c>
      <c r="J19" s="193"/>
    </row>
    <row r="20" spans="1:10" ht="23.25" customHeight="1" x14ac:dyDescent="0.2">
      <c r="A20" s="129" t="s">
        <v>71</v>
      </c>
      <c r="B20" s="130" t="s">
        <v>27</v>
      </c>
      <c r="C20" s="47"/>
      <c r="D20" s="48"/>
      <c r="E20" s="191"/>
      <c r="F20" s="192"/>
      <c r="G20" s="191"/>
      <c r="H20" s="192"/>
      <c r="I20" s="191">
        <f>SUMIF(F52:F56,A20,I52:I56)</f>
        <v>0</v>
      </c>
      <c r="J20" s="193"/>
    </row>
    <row r="21" spans="1:10" ht="23.25" customHeight="1" x14ac:dyDescent="0.2">
      <c r="A21" s="3"/>
      <c r="B21" s="63" t="s">
        <v>28</v>
      </c>
      <c r="C21" s="64"/>
      <c r="D21" s="65"/>
      <c r="E21" s="204"/>
      <c r="F21" s="205"/>
      <c r="G21" s="204"/>
      <c r="H21" s="205"/>
      <c r="I21" s="204">
        <f>SUM(I16:J20)</f>
        <v>0</v>
      </c>
      <c r="J21" s="209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02">
        <f>ZakladDPHSniVypocet</f>
        <v>0</v>
      </c>
      <c r="H23" s="203"/>
      <c r="I23" s="203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07">
        <f>ZakladDPHSni*SazbaDPH1/100</f>
        <v>0</v>
      </c>
      <c r="H24" s="208"/>
      <c r="I24" s="208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02">
        <f>ZakladDPHZaklVypocet</f>
        <v>0</v>
      </c>
      <c r="H25" s="203"/>
      <c r="I25" s="203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8">
        <f>ZakladDPHZakl*SazbaDPH2/100</f>
        <v>0</v>
      </c>
      <c r="H26" s="199"/>
      <c r="I26" s="199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00">
        <f>0</f>
        <v>0</v>
      </c>
      <c r="H27" s="200"/>
      <c r="I27" s="200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11">
        <f>ZakladDPHSniVypocet+ZakladDPHZaklVypocet</f>
        <v>0</v>
      </c>
      <c r="H28" s="211"/>
      <c r="I28" s="211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01">
        <f>ZakladDPHSni+DPHSni+ZakladDPHZakl+DPHZakl+Zaokrouhleni</f>
        <v>0</v>
      </c>
      <c r="H29" s="201"/>
      <c r="I29" s="201"/>
      <c r="J29" s="107" t="s">
        <v>54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45303</v>
      </c>
      <c r="I32" s="32"/>
      <c r="J32" s="10"/>
    </row>
    <row r="33" spans="1:52" ht="47.25" customHeight="1" x14ac:dyDescent="0.2">
      <c r="A33" s="3"/>
      <c r="B33" s="3"/>
      <c r="J33" s="10"/>
    </row>
    <row r="34" spans="1:52" s="27" customFormat="1" ht="18.75" customHeight="1" x14ac:dyDescent="0.2">
      <c r="A34" s="26"/>
      <c r="B34" s="26"/>
      <c r="D34" s="214"/>
      <c r="E34" s="214"/>
      <c r="G34" s="214"/>
      <c r="H34" s="214"/>
      <c r="I34" s="214"/>
      <c r="J34" s="31"/>
    </row>
    <row r="35" spans="1:52" ht="12.75" customHeight="1" x14ac:dyDescent="0.2">
      <c r="A35" s="3"/>
      <c r="B35" s="3"/>
      <c r="D35" s="215" t="s">
        <v>2</v>
      </c>
      <c r="E35" s="215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52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52" ht="25.5" hidden="1" customHeight="1" x14ac:dyDescent="0.2">
      <c r="A39" s="85">
        <v>1</v>
      </c>
      <c r="B39" s="91" t="s">
        <v>52</v>
      </c>
      <c r="C39" s="219" t="s">
        <v>46</v>
      </c>
      <c r="D39" s="220"/>
      <c r="E39" s="220"/>
      <c r="F39" s="96">
        <f>'Rozpočet Pol'!AC106</f>
        <v>0</v>
      </c>
      <c r="G39" s="97">
        <f>'Rozpočet Pol'!AD106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52" ht="25.5" hidden="1" customHeight="1" x14ac:dyDescent="0.2">
      <c r="A40" s="85"/>
      <c r="B40" s="221" t="s">
        <v>53</v>
      </c>
      <c r="C40" s="222"/>
      <c r="D40" s="222"/>
      <c r="E40" s="223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2" spans="1:52" x14ac:dyDescent="0.2">
      <c r="B42" t="s">
        <v>55</v>
      </c>
    </row>
    <row r="43" spans="1:52" x14ac:dyDescent="0.2">
      <c r="B43" s="210" t="s">
        <v>56</v>
      </c>
      <c r="C43" s="210"/>
      <c r="D43" s="210"/>
      <c r="E43" s="210"/>
      <c r="F43" s="210"/>
      <c r="G43" s="210"/>
      <c r="H43" s="210"/>
      <c r="I43" s="210"/>
      <c r="J43" s="210"/>
      <c r="AZ43" s="108" t="str">
        <f>B43</f>
        <v>Hasičská zbrojnice, Podivín</v>
      </c>
    </row>
    <row r="44" spans="1:52" x14ac:dyDescent="0.2">
      <c r="B44" s="210" t="s">
        <v>57</v>
      </c>
      <c r="C44" s="210"/>
      <c r="D44" s="210"/>
      <c r="E44" s="210"/>
      <c r="F44" s="210"/>
      <c r="G44" s="210"/>
      <c r="H44" s="210"/>
      <c r="I44" s="210"/>
      <c r="J44" s="210"/>
      <c r="AZ44" s="108" t="str">
        <f>B44</f>
        <v>D.1.4.d VZT a klimatizace</v>
      </c>
    </row>
    <row r="45" spans="1:52" ht="51" x14ac:dyDescent="0.2">
      <c r="B45" s="210" t="s">
        <v>58</v>
      </c>
      <c r="C45" s="210"/>
      <c r="D45" s="210"/>
      <c r="E45" s="210"/>
      <c r="F45" s="210"/>
      <c r="G45" s="210"/>
      <c r="H45" s="210"/>
      <c r="I45" s="210"/>
      <c r="J45" s="210"/>
      <c r="AZ45" s="108" t="str">
        <f>B45</f>
        <v>Součástí projektové dokumentace pro provádění stavby není dokumentace pro pomocné práce a konstrukce, výrobně technická dokumentace, dokumentace výrobků dodaných na stavbu, výkresy prefabrikátů a montážní dokumentace. Pokud je nutno zpracovat některou z těchto dokumentací, jde vždy o součást dodavatelské dokumentace. Viz vyhlášku č. 499/2006 Sb. o dokumentaci staveb v akt. znění.</v>
      </c>
    </row>
    <row r="46" spans="1:52" ht="38.25" x14ac:dyDescent="0.2">
      <c r="B46" s="210" t="s">
        <v>59</v>
      </c>
      <c r="C46" s="210"/>
      <c r="D46" s="210"/>
      <c r="E46" s="210"/>
      <c r="F46" s="210"/>
      <c r="G46" s="210"/>
      <c r="H46" s="210"/>
      <c r="I46" s="210"/>
      <c r="J46" s="210"/>
      <c r="AZ46" s="108" t="str">
        <f>B46</f>
        <v>Pokud jsou ve výkresové části projektové dokumentace, v její technické zprávě, nebo ve výkazech výměr výjimečně uvedeny obchodní názvy, slouží pouze k upřesnění specifikace technického a kvalitativního standardu. Může být použito i jiných, kvalitativně a technicky obdobných řešení.</v>
      </c>
    </row>
    <row r="49" spans="1:10" ht="15.75" x14ac:dyDescent="0.25">
      <c r="B49" s="109" t="s">
        <v>60</v>
      </c>
    </row>
    <row r="51" spans="1:10" ht="25.5" customHeight="1" x14ac:dyDescent="0.2">
      <c r="A51" s="110"/>
      <c r="B51" s="114" t="s">
        <v>16</v>
      </c>
      <c r="C51" s="114" t="s">
        <v>5</v>
      </c>
      <c r="D51" s="115"/>
      <c r="E51" s="115"/>
      <c r="F51" s="118" t="s">
        <v>61</v>
      </c>
      <c r="G51" s="118"/>
      <c r="H51" s="118"/>
      <c r="I51" s="226" t="s">
        <v>28</v>
      </c>
      <c r="J51" s="226"/>
    </row>
    <row r="52" spans="1:10" ht="25.5" customHeight="1" x14ac:dyDescent="0.2">
      <c r="A52" s="111"/>
      <c r="B52" s="119" t="s">
        <v>62</v>
      </c>
      <c r="C52" s="228" t="s">
        <v>63</v>
      </c>
      <c r="D52" s="229"/>
      <c r="E52" s="229"/>
      <c r="F52" s="121" t="s">
        <v>25</v>
      </c>
      <c r="G52" s="122"/>
      <c r="H52" s="122"/>
      <c r="I52" s="227">
        <f>'Rozpočet Pol'!G8</f>
        <v>0</v>
      </c>
      <c r="J52" s="227"/>
    </row>
    <row r="53" spans="1:10" ht="25.5" customHeight="1" x14ac:dyDescent="0.2">
      <c r="A53" s="111"/>
      <c r="B53" s="113" t="s">
        <v>64</v>
      </c>
      <c r="C53" s="231" t="s">
        <v>26</v>
      </c>
      <c r="D53" s="232"/>
      <c r="E53" s="232"/>
      <c r="F53" s="123" t="s">
        <v>64</v>
      </c>
      <c r="G53" s="124"/>
      <c r="H53" s="124"/>
      <c r="I53" s="230">
        <f>'Rozpočet Pol'!G12</f>
        <v>0</v>
      </c>
      <c r="J53" s="230"/>
    </row>
    <row r="54" spans="1:10" ht="25.5" customHeight="1" x14ac:dyDescent="0.2">
      <c r="A54" s="111"/>
      <c r="B54" s="113" t="s">
        <v>65</v>
      </c>
      <c r="C54" s="231" t="s">
        <v>66</v>
      </c>
      <c r="D54" s="232"/>
      <c r="E54" s="232"/>
      <c r="F54" s="123" t="s">
        <v>23</v>
      </c>
      <c r="G54" s="124"/>
      <c r="H54" s="124"/>
      <c r="I54" s="230">
        <f>'Rozpočet Pol'!G14</f>
        <v>0</v>
      </c>
      <c r="J54" s="230"/>
    </row>
    <row r="55" spans="1:10" ht="25.5" customHeight="1" x14ac:dyDescent="0.2">
      <c r="A55" s="111"/>
      <c r="B55" s="113" t="s">
        <v>67</v>
      </c>
      <c r="C55" s="231" t="s">
        <v>68</v>
      </c>
      <c r="D55" s="232"/>
      <c r="E55" s="232"/>
      <c r="F55" s="123" t="s">
        <v>23</v>
      </c>
      <c r="G55" s="124"/>
      <c r="H55" s="124"/>
      <c r="I55" s="230">
        <f>'Rozpočet Pol'!G41</f>
        <v>0</v>
      </c>
      <c r="J55" s="230"/>
    </row>
    <row r="56" spans="1:10" ht="25.5" customHeight="1" x14ac:dyDescent="0.2">
      <c r="A56" s="111"/>
      <c r="B56" s="120" t="s">
        <v>69</v>
      </c>
      <c r="C56" s="235" t="s">
        <v>70</v>
      </c>
      <c r="D56" s="236"/>
      <c r="E56" s="236"/>
      <c r="F56" s="125" t="s">
        <v>23</v>
      </c>
      <c r="G56" s="126"/>
      <c r="H56" s="126"/>
      <c r="I56" s="234">
        <f>'Rozpočet Pol'!G76</f>
        <v>0</v>
      </c>
      <c r="J56" s="234"/>
    </row>
    <row r="57" spans="1:10" ht="25.5" customHeight="1" x14ac:dyDescent="0.2">
      <c r="A57" s="112"/>
      <c r="B57" s="116" t="s">
        <v>1</v>
      </c>
      <c r="C57" s="116"/>
      <c r="D57" s="117"/>
      <c r="E57" s="117"/>
      <c r="F57" s="127"/>
      <c r="G57" s="128"/>
      <c r="H57" s="128"/>
      <c r="I57" s="233">
        <f>SUM(I52:I56)</f>
        <v>0</v>
      </c>
      <c r="J57" s="233"/>
    </row>
    <row r="58" spans="1:10" x14ac:dyDescent="0.2">
      <c r="F58" s="84"/>
      <c r="G58" s="84"/>
      <c r="H58" s="84"/>
      <c r="I58" s="84"/>
      <c r="J58" s="84"/>
    </row>
    <row r="59" spans="1:10" x14ac:dyDescent="0.2">
      <c r="F59" s="84"/>
      <c r="G59" s="84"/>
      <c r="H59" s="84"/>
      <c r="I59" s="84"/>
      <c r="J59" s="84"/>
    </row>
    <row r="60" spans="1:10" x14ac:dyDescent="0.2">
      <c r="F60" s="84"/>
      <c r="G60" s="84"/>
      <c r="H60" s="84"/>
      <c r="I60" s="84"/>
      <c r="J60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7:J57"/>
    <mergeCell ref="I54:J54"/>
    <mergeCell ref="C54:E54"/>
    <mergeCell ref="I55:J55"/>
    <mergeCell ref="C55:E55"/>
    <mergeCell ref="I56:J56"/>
    <mergeCell ref="C56:E56"/>
    <mergeCell ref="B46:J46"/>
    <mergeCell ref="I51:J51"/>
    <mergeCell ref="I52:J52"/>
    <mergeCell ref="C52:E52"/>
    <mergeCell ref="I53:J53"/>
    <mergeCell ref="C53:E53"/>
    <mergeCell ref="B45:J45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C39:E39"/>
    <mergeCell ref="B40:E40"/>
    <mergeCell ref="B43:J43"/>
    <mergeCell ref="B44:J4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68" t="s">
        <v>41</v>
      </c>
      <c r="B2" s="67"/>
      <c r="C2" s="239"/>
      <c r="D2" s="239"/>
      <c r="E2" s="239"/>
      <c r="F2" s="239"/>
      <c r="G2" s="240"/>
    </row>
    <row r="3" spans="1:7" ht="24.95" hidden="1" customHeight="1" x14ac:dyDescent="0.2">
      <c r="A3" s="68" t="s">
        <v>7</v>
      </c>
      <c r="B3" s="67"/>
      <c r="C3" s="239"/>
      <c r="D3" s="239"/>
      <c r="E3" s="239"/>
      <c r="F3" s="239"/>
      <c r="G3" s="240"/>
    </row>
    <row r="4" spans="1:7" ht="24.95" hidden="1" customHeight="1" x14ac:dyDescent="0.2">
      <c r="A4" s="68" t="s">
        <v>8</v>
      </c>
      <c r="B4" s="67"/>
      <c r="C4" s="239"/>
      <c r="D4" s="239"/>
      <c r="E4" s="239"/>
      <c r="F4" s="239"/>
      <c r="G4" s="240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16"/>
  <sheetViews>
    <sheetView topLeftCell="B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0" max="20" width="15.7109375" hidden="1" customWidth="1"/>
    <col min="21" max="21" width="13.7109375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6" t="s">
        <v>6</v>
      </c>
      <c r="B1" s="246"/>
      <c r="C1" s="246"/>
      <c r="D1" s="246"/>
      <c r="E1" s="246"/>
      <c r="F1" s="246"/>
      <c r="G1" s="246"/>
      <c r="AE1" t="s">
        <v>73</v>
      </c>
    </row>
    <row r="2" spans="1:60" ht="24.95" customHeight="1" x14ac:dyDescent="0.2">
      <c r="A2" s="133" t="s">
        <v>72</v>
      </c>
      <c r="B2" s="131"/>
      <c r="C2" s="247" t="s">
        <v>46</v>
      </c>
      <c r="D2" s="248"/>
      <c r="E2" s="248"/>
      <c r="F2" s="248"/>
      <c r="G2" s="249"/>
      <c r="AE2" t="s">
        <v>74</v>
      </c>
    </row>
    <row r="3" spans="1:60" ht="24.95" customHeight="1" x14ac:dyDescent="0.2">
      <c r="A3" s="134" t="s">
        <v>7</v>
      </c>
      <c r="B3" s="132"/>
      <c r="C3" s="250" t="s">
        <v>43</v>
      </c>
      <c r="D3" s="251"/>
      <c r="E3" s="251"/>
      <c r="F3" s="251"/>
      <c r="G3" s="252"/>
      <c r="AE3" t="s">
        <v>75</v>
      </c>
    </row>
    <row r="4" spans="1:60" ht="24.95" hidden="1" customHeight="1" x14ac:dyDescent="0.2">
      <c r="A4" s="134" t="s">
        <v>8</v>
      </c>
      <c r="B4" s="132"/>
      <c r="C4" s="250"/>
      <c r="D4" s="251"/>
      <c r="E4" s="251"/>
      <c r="F4" s="251"/>
      <c r="G4" s="252"/>
      <c r="AE4" t="s">
        <v>76</v>
      </c>
    </row>
    <row r="5" spans="1:60" hidden="1" x14ac:dyDescent="0.2">
      <c r="A5" s="135" t="s">
        <v>77</v>
      </c>
      <c r="B5" s="136"/>
      <c r="C5" s="136"/>
      <c r="D5" s="137"/>
      <c r="E5" s="137"/>
      <c r="F5" s="137"/>
      <c r="G5" s="138"/>
      <c r="AE5" t="s">
        <v>78</v>
      </c>
    </row>
    <row r="7" spans="1:60" ht="38.25" x14ac:dyDescent="0.2">
      <c r="A7" s="144" t="s">
        <v>79</v>
      </c>
      <c r="B7" s="145" t="s">
        <v>80</v>
      </c>
      <c r="C7" s="145" t="s">
        <v>81</v>
      </c>
      <c r="D7" s="144" t="s">
        <v>82</v>
      </c>
      <c r="E7" s="144" t="s">
        <v>83</v>
      </c>
      <c r="F7" s="139" t="s">
        <v>84</v>
      </c>
      <c r="G7" s="162" t="s">
        <v>28</v>
      </c>
      <c r="H7" s="163" t="s">
        <v>29</v>
      </c>
      <c r="I7" s="163" t="s">
        <v>85</v>
      </c>
      <c r="J7" s="163" t="s">
        <v>30</v>
      </c>
      <c r="K7" s="163" t="s">
        <v>86</v>
      </c>
      <c r="L7" s="163" t="s">
        <v>87</v>
      </c>
      <c r="M7" s="163" t="s">
        <v>88</v>
      </c>
      <c r="N7" s="163" t="s">
        <v>89</v>
      </c>
      <c r="O7" s="163" t="s">
        <v>90</v>
      </c>
      <c r="P7" s="163" t="s">
        <v>91</v>
      </c>
      <c r="Q7" s="163" t="s">
        <v>92</v>
      </c>
      <c r="R7" s="163" t="s">
        <v>93</v>
      </c>
      <c r="S7" s="163" t="s">
        <v>94</v>
      </c>
      <c r="T7" s="163" t="s">
        <v>95</v>
      </c>
      <c r="U7" s="147" t="s">
        <v>96</v>
      </c>
    </row>
    <row r="8" spans="1:60" x14ac:dyDescent="0.2">
      <c r="A8" s="164" t="s">
        <v>97</v>
      </c>
      <c r="B8" s="165" t="s">
        <v>62</v>
      </c>
      <c r="C8" s="166" t="s">
        <v>63</v>
      </c>
      <c r="D8" s="146"/>
      <c r="E8" s="167"/>
      <c r="F8" s="168"/>
      <c r="G8" s="168">
        <f>SUMIF(AE9:AE11,"&lt;&gt;NOR",G9:G11)</f>
        <v>0</v>
      </c>
      <c r="H8" s="168"/>
      <c r="I8" s="168">
        <f>SUM(I9:I11)</f>
        <v>0</v>
      </c>
      <c r="J8" s="168"/>
      <c r="K8" s="168">
        <f>SUM(K9:K11)</f>
        <v>0</v>
      </c>
      <c r="L8" s="168"/>
      <c r="M8" s="168">
        <f>SUM(M9:M11)</f>
        <v>0</v>
      </c>
      <c r="N8" s="146"/>
      <c r="O8" s="146">
        <f>SUM(O9:O11)</f>
        <v>2.9360000000000001E-2</v>
      </c>
      <c r="P8" s="146"/>
      <c r="Q8" s="146">
        <f>SUM(Q9:Q11)</f>
        <v>0</v>
      </c>
      <c r="R8" s="146"/>
      <c r="S8" s="146"/>
      <c r="T8" s="164"/>
      <c r="U8" s="146">
        <f>SUM(U9:U11)</f>
        <v>5.33</v>
      </c>
      <c r="AE8" t="s">
        <v>98</v>
      </c>
    </row>
    <row r="9" spans="1:60" ht="22.5" outlineLevel="1" x14ac:dyDescent="0.2">
      <c r="A9" s="141">
        <v>1</v>
      </c>
      <c r="B9" s="141" t="s">
        <v>99</v>
      </c>
      <c r="C9" s="179" t="s">
        <v>100</v>
      </c>
      <c r="D9" s="148" t="s">
        <v>101</v>
      </c>
      <c r="E9" s="154">
        <v>2</v>
      </c>
      <c r="F9" s="158"/>
      <c r="G9" s="159">
        <f>ROUND(E9*F9,2)</f>
        <v>0</v>
      </c>
      <c r="H9" s="159"/>
      <c r="I9" s="159">
        <f>ROUND(E9*H9,2)</f>
        <v>0</v>
      </c>
      <c r="J9" s="159"/>
      <c r="K9" s="159">
        <f>ROUND(E9*J9,2)</f>
        <v>0</v>
      </c>
      <c r="L9" s="159">
        <v>21</v>
      </c>
      <c r="M9" s="159">
        <f>G9*(1+L9/100)</f>
        <v>0</v>
      </c>
      <c r="N9" s="148">
        <v>6.3899999999999998E-3</v>
      </c>
      <c r="O9" s="148">
        <f>ROUND(E9*N9,5)</f>
        <v>1.278E-2</v>
      </c>
      <c r="P9" s="148">
        <v>0</v>
      </c>
      <c r="Q9" s="148">
        <f>ROUND(E9*P9,5)</f>
        <v>0</v>
      </c>
      <c r="R9" s="148"/>
      <c r="S9" s="148"/>
      <c r="T9" s="149">
        <v>0.82399999999999995</v>
      </c>
      <c r="U9" s="148">
        <f>ROUND(E9*T9,2)</f>
        <v>1.65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102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2.5" outlineLevel="1" x14ac:dyDescent="0.2">
      <c r="A10" s="141">
        <v>2</v>
      </c>
      <c r="B10" s="141" t="s">
        <v>103</v>
      </c>
      <c r="C10" s="179" t="s">
        <v>104</v>
      </c>
      <c r="D10" s="148" t="s">
        <v>101</v>
      </c>
      <c r="E10" s="154">
        <v>2</v>
      </c>
      <c r="F10" s="158"/>
      <c r="G10" s="159">
        <f>ROUND(E10*F10,2)</f>
        <v>0</v>
      </c>
      <c r="H10" s="159"/>
      <c r="I10" s="159">
        <f>ROUND(E10*H10,2)</f>
        <v>0</v>
      </c>
      <c r="J10" s="159"/>
      <c r="K10" s="159">
        <f>ROUND(E10*J10,2)</f>
        <v>0</v>
      </c>
      <c r="L10" s="159">
        <v>21</v>
      </c>
      <c r="M10" s="159">
        <f>G10*(1+L10/100)</f>
        <v>0</v>
      </c>
      <c r="N10" s="148">
        <v>8.2900000000000005E-3</v>
      </c>
      <c r="O10" s="148">
        <f>ROUND(E10*N10,5)</f>
        <v>1.6580000000000001E-2</v>
      </c>
      <c r="P10" s="148">
        <v>0</v>
      </c>
      <c r="Q10" s="148">
        <f>ROUND(E10*P10,5)</f>
        <v>0</v>
      </c>
      <c r="R10" s="148"/>
      <c r="S10" s="148"/>
      <c r="T10" s="149">
        <v>1.841</v>
      </c>
      <c r="U10" s="148">
        <f>ROUND(E10*T10,2)</f>
        <v>3.68</v>
      </c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102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ht="22.5" outlineLevel="1" x14ac:dyDescent="0.2">
      <c r="A11" s="141">
        <v>3</v>
      </c>
      <c r="B11" s="141" t="s">
        <v>105</v>
      </c>
      <c r="C11" s="179" t="s">
        <v>106</v>
      </c>
      <c r="D11" s="148" t="s">
        <v>107</v>
      </c>
      <c r="E11" s="154">
        <v>1</v>
      </c>
      <c r="F11" s="158"/>
      <c r="G11" s="159">
        <f>ROUND(E11*F11,2)</f>
        <v>0</v>
      </c>
      <c r="H11" s="159"/>
      <c r="I11" s="159">
        <f>ROUND(E11*H11,2)</f>
        <v>0</v>
      </c>
      <c r="J11" s="159"/>
      <c r="K11" s="159">
        <f>ROUND(E11*J11,2)</f>
        <v>0</v>
      </c>
      <c r="L11" s="159">
        <v>21</v>
      </c>
      <c r="M11" s="159">
        <f>G11*(1+L11/100)</f>
        <v>0</v>
      </c>
      <c r="N11" s="148">
        <v>0</v>
      </c>
      <c r="O11" s="148">
        <f>ROUND(E11*N11,5)</f>
        <v>0</v>
      </c>
      <c r="P11" s="148">
        <v>0</v>
      </c>
      <c r="Q11" s="148">
        <f>ROUND(E11*P11,5)</f>
        <v>0</v>
      </c>
      <c r="R11" s="148"/>
      <c r="S11" s="148"/>
      <c r="T11" s="149">
        <v>0</v>
      </c>
      <c r="U11" s="148">
        <f>ROUND(E11*T11,2)</f>
        <v>0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102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x14ac:dyDescent="0.2">
      <c r="A12" s="142" t="s">
        <v>97</v>
      </c>
      <c r="B12" s="142" t="s">
        <v>64</v>
      </c>
      <c r="C12" s="180" t="s">
        <v>26</v>
      </c>
      <c r="D12" s="150"/>
      <c r="E12" s="155"/>
      <c r="F12" s="160"/>
      <c r="G12" s="160">
        <f>SUMIF(AE13:AE13,"&lt;&gt;NOR",G13:G13)</f>
        <v>0</v>
      </c>
      <c r="H12" s="160"/>
      <c r="I12" s="160">
        <f>SUM(I13:I13)</f>
        <v>0</v>
      </c>
      <c r="J12" s="160"/>
      <c r="K12" s="160">
        <f>SUM(K13:K13)</f>
        <v>0</v>
      </c>
      <c r="L12" s="160"/>
      <c r="M12" s="160">
        <f>SUM(M13:M13)</f>
        <v>0</v>
      </c>
      <c r="N12" s="150"/>
      <c r="O12" s="150">
        <f>SUM(O13:O13)</f>
        <v>0</v>
      </c>
      <c r="P12" s="150"/>
      <c r="Q12" s="150">
        <f>SUM(Q13:Q13)</f>
        <v>0</v>
      </c>
      <c r="R12" s="150"/>
      <c r="S12" s="150"/>
      <c r="T12" s="151"/>
      <c r="U12" s="150">
        <f>SUM(U13:U13)</f>
        <v>0</v>
      </c>
      <c r="AE12" t="s">
        <v>98</v>
      </c>
    </row>
    <row r="13" spans="1:60" outlineLevel="1" x14ac:dyDescent="0.2">
      <c r="A13" s="141">
        <v>4</v>
      </c>
      <c r="B13" s="141" t="s">
        <v>108</v>
      </c>
      <c r="C13" s="179" t="s">
        <v>109</v>
      </c>
      <c r="D13" s="148" t="s">
        <v>107</v>
      </c>
      <c r="E13" s="154">
        <v>1</v>
      </c>
      <c r="F13" s="158"/>
      <c r="G13" s="159">
        <f>ROUND(E13*F13,2)</f>
        <v>0</v>
      </c>
      <c r="H13" s="159"/>
      <c r="I13" s="159">
        <f>ROUND(E13*H13,2)</f>
        <v>0</v>
      </c>
      <c r="J13" s="159"/>
      <c r="K13" s="159">
        <f>ROUND(E13*J13,2)</f>
        <v>0</v>
      </c>
      <c r="L13" s="159">
        <v>21</v>
      </c>
      <c r="M13" s="159">
        <f>G13*(1+L13/100)</f>
        <v>0</v>
      </c>
      <c r="N13" s="148">
        <v>0</v>
      </c>
      <c r="O13" s="148">
        <f>ROUND(E13*N13,5)</f>
        <v>0</v>
      </c>
      <c r="P13" s="148">
        <v>0</v>
      </c>
      <c r="Q13" s="148">
        <f>ROUND(E13*P13,5)</f>
        <v>0</v>
      </c>
      <c r="R13" s="148"/>
      <c r="S13" s="148"/>
      <c r="T13" s="149">
        <v>0</v>
      </c>
      <c r="U13" s="148">
        <f>ROUND(E13*T13,2)</f>
        <v>0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102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x14ac:dyDescent="0.2">
      <c r="A14" s="142" t="s">
        <v>97</v>
      </c>
      <c r="B14" s="142" t="s">
        <v>65</v>
      </c>
      <c r="C14" s="180" t="s">
        <v>66</v>
      </c>
      <c r="D14" s="150"/>
      <c r="E14" s="155"/>
      <c r="F14" s="160"/>
      <c r="G14" s="160">
        <f>SUMIF(AE15:AE40,"&lt;&gt;NOR",G15:G40)</f>
        <v>0</v>
      </c>
      <c r="H14" s="160"/>
      <c r="I14" s="160">
        <f>SUM(I15:I40)</f>
        <v>0</v>
      </c>
      <c r="J14" s="160"/>
      <c r="K14" s="160">
        <f>SUM(K15:K40)</f>
        <v>0</v>
      </c>
      <c r="L14" s="160"/>
      <c r="M14" s="160">
        <f>SUM(M15:M40)</f>
        <v>0</v>
      </c>
      <c r="N14" s="150"/>
      <c r="O14" s="150">
        <f>SUM(O15:O40)</f>
        <v>4.7600000000000003E-3</v>
      </c>
      <c r="P14" s="150"/>
      <c r="Q14" s="150">
        <f>SUM(Q15:Q40)</f>
        <v>0</v>
      </c>
      <c r="R14" s="150"/>
      <c r="S14" s="150"/>
      <c r="T14" s="151"/>
      <c r="U14" s="150">
        <f>SUM(U15:U40)</f>
        <v>3.9000000000000004</v>
      </c>
      <c r="AE14" t="s">
        <v>98</v>
      </c>
    </row>
    <row r="15" spans="1:60" outlineLevel="1" x14ac:dyDescent="0.2">
      <c r="A15" s="141">
        <v>5</v>
      </c>
      <c r="B15" s="141" t="s">
        <v>110</v>
      </c>
      <c r="C15" s="179" t="s">
        <v>111</v>
      </c>
      <c r="D15" s="148" t="s">
        <v>107</v>
      </c>
      <c r="E15" s="154">
        <v>1</v>
      </c>
      <c r="F15" s="158"/>
      <c r="G15" s="159">
        <f>ROUND(E15*F15,2)</f>
        <v>0</v>
      </c>
      <c r="H15" s="159"/>
      <c r="I15" s="159">
        <f>ROUND(E15*H15,2)</f>
        <v>0</v>
      </c>
      <c r="J15" s="159"/>
      <c r="K15" s="159">
        <f>ROUND(E15*J15,2)</f>
        <v>0</v>
      </c>
      <c r="L15" s="159">
        <v>21</v>
      </c>
      <c r="M15" s="159">
        <f>G15*(1+L15/100)</f>
        <v>0</v>
      </c>
      <c r="N15" s="148">
        <v>0</v>
      </c>
      <c r="O15" s="148">
        <f>ROUND(E15*N15,5)</f>
        <v>0</v>
      </c>
      <c r="P15" s="148">
        <v>0</v>
      </c>
      <c r="Q15" s="148">
        <f>ROUND(E15*P15,5)</f>
        <v>0</v>
      </c>
      <c r="R15" s="148"/>
      <c r="S15" s="148"/>
      <c r="T15" s="149">
        <v>0</v>
      </c>
      <c r="U15" s="148">
        <f>ROUND(E15*T15,2)</f>
        <v>0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102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/>
      <c r="B16" s="141"/>
      <c r="C16" s="241" t="s">
        <v>112</v>
      </c>
      <c r="D16" s="242"/>
      <c r="E16" s="243"/>
      <c r="F16" s="244"/>
      <c r="G16" s="245"/>
      <c r="H16" s="159"/>
      <c r="I16" s="159"/>
      <c r="J16" s="159"/>
      <c r="K16" s="159"/>
      <c r="L16" s="159"/>
      <c r="M16" s="159"/>
      <c r="N16" s="148"/>
      <c r="O16" s="148"/>
      <c r="P16" s="148"/>
      <c r="Q16" s="148"/>
      <c r="R16" s="148"/>
      <c r="S16" s="148"/>
      <c r="T16" s="149"/>
      <c r="U16" s="148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113</v>
      </c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3" t="str">
        <f>C16</f>
        <v>- podstropní VZT jednotka 570 m3/h</v>
      </c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/>
      <c r="B17" s="141"/>
      <c r="C17" s="241" t="s">
        <v>114</v>
      </c>
      <c r="D17" s="242"/>
      <c r="E17" s="243"/>
      <c r="F17" s="244"/>
      <c r="G17" s="245"/>
      <c r="H17" s="159"/>
      <c r="I17" s="159"/>
      <c r="J17" s="159"/>
      <c r="K17" s="159"/>
      <c r="L17" s="159"/>
      <c r="M17" s="159"/>
      <c r="N17" s="148"/>
      <c r="O17" s="148"/>
      <c r="P17" s="148"/>
      <c r="Q17" s="148"/>
      <c r="R17" s="148"/>
      <c r="S17" s="148"/>
      <c r="T17" s="149"/>
      <c r="U17" s="148"/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113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3" t="str">
        <f>C17</f>
        <v>- rekuperátor, elektronicky řízené ventilátory</v>
      </c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41"/>
      <c r="B18" s="141"/>
      <c r="C18" s="241" t="s">
        <v>115</v>
      </c>
      <c r="D18" s="242"/>
      <c r="E18" s="243"/>
      <c r="F18" s="244"/>
      <c r="G18" s="245"/>
      <c r="H18" s="159"/>
      <c r="I18" s="159"/>
      <c r="J18" s="159"/>
      <c r="K18" s="159"/>
      <c r="L18" s="159"/>
      <c r="M18" s="159"/>
      <c r="N18" s="148"/>
      <c r="O18" s="148"/>
      <c r="P18" s="148"/>
      <c r="Q18" s="148"/>
      <c r="R18" s="148"/>
      <c r="S18" s="148"/>
      <c r="T18" s="149"/>
      <c r="U18" s="148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113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3" t="str">
        <f>C18</f>
        <v>- vestavěný el. předehřívač a ohřívač</v>
      </c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41"/>
      <c r="B19" s="141"/>
      <c r="C19" s="241" t="s">
        <v>116</v>
      </c>
      <c r="D19" s="242"/>
      <c r="E19" s="243"/>
      <c r="F19" s="244"/>
      <c r="G19" s="245"/>
      <c r="H19" s="159"/>
      <c r="I19" s="159"/>
      <c r="J19" s="159"/>
      <c r="K19" s="159"/>
      <c r="L19" s="159"/>
      <c r="M19" s="159"/>
      <c r="N19" s="148"/>
      <c r="O19" s="148"/>
      <c r="P19" s="148"/>
      <c r="Q19" s="148"/>
      <c r="R19" s="148"/>
      <c r="S19" s="148"/>
      <c r="T19" s="149"/>
      <c r="U19" s="148"/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113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3" t="str">
        <f>C19</f>
        <v>- digitální regulace s barevným dotykovým displejem</v>
      </c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/>
      <c r="B20" s="141"/>
      <c r="C20" s="241" t="s">
        <v>117</v>
      </c>
      <c r="D20" s="242"/>
      <c r="E20" s="243"/>
      <c r="F20" s="244"/>
      <c r="G20" s="245"/>
      <c r="H20" s="159"/>
      <c r="I20" s="159"/>
      <c r="J20" s="159"/>
      <c r="K20" s="159"/>
      <c r="L20" s="159"/>
      <c r="M20" s="159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113</v>
      </c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3" t="str">
        <f>C20</f>
        <v>- ekodesign</v>
      </c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>
        <v>6</v>
      </c>
      <c r="B21" s="141" t="s">
        <v>118</v>
      </c>
      <c r="C21" s="179" t="s">
        <v>119</v>
      </c>
      <c r="D21" s="148" t="s">
        <v>107</v>
      </c>
      <c r="E21" s="154">
        <v>1</v>
      </c>
      <c r="F21" s="158"/>
      <c r="G21" s="159">
        <f t="shared" ref="G21:G30" si="0">ROUND(E21*F21,2)</f>
        <v>0</v>
      </c>
      <c r="H21" s="159"/>
      <c r="I21" s="159">
        <f t="shared" ref="I21:I30" si="1">ROUND(E21*H21,2)</f>
        <v>0</v>
      </c>
      <c r="J21" s="159"/>
      <c r="K21" s="159">
        <f t="shared" ref="K21:K30" si="2">ROUND(E21*J21,2)</f>
        <v>0</v>
      </c>
      <c r="L21" s="159">
        <v>21</v>
      </c>
      <c r="M21" s="159">
        <f t="shared" ref="M21:M30" si="3">G21*(1+L21/100)</f>
        <v>0</v>
      </c>
      <c r="N21" s="148">
        <v>0</v>
      </c>
      <c r="O21" s="148">
        <f t="shared" ref="O21:O30" si="4">ROUND(E21*N21,5)</f>
        <v>0</v>
      </c>
      <c r="P21" s="148">
        <v>0</v>
      </c>
      <c r="Q21" s="148">
        <f t="shared" ref="Q21:Q30" si="5">ROUND(E21*P21,5)</f>
        <v>0</v>
      </c>
      <c r="R21" s="148"/>
      <c r="S21" s="148"/>
      <c r="T21" s="149">
        <v>0</v>
      </c>
      <c r="U21" s="148">
        <f t="shared" ref="U21:U30" si="6">ROUND(E21*T21,2)</f>
        <v>0</v>
      </c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102</v>
      </c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41">
        <v>7</v>
      </c>
      <c r="B22" s="141" t="s">
        <v>120</v>
      </c>
      <c r="C22" s="179" t="s">
        <v>121</v>
      </c>
      <c r="D22" s="148" t="s">
        <v>122</v>
      </c>
      <c r="E22" s="154">
        <v>5</v>
      </c>
      <c r="F22" s="158"/>
      <c r="G22" s="159">
        <f t="shared" si="0"/>
        <v>0</v>
      </c>
      <c r="H22" s="159"/>
      <c r="I22" s="159">
        <f t="shared" si="1"/>
        <v>0</v>
      </c>
      <c r="J22" s="159"/>
      <c r="K22" s="159">
        <f t="shared" si="2"/>
        <v>0</v>
      </c>
      <c r="L22" s="159">
        <v>21</v>
      </c>
      <c r="M22" s="159">
        <f t="shared" si="3"/>
        <v>0</v>
      </c>
      <c r="N22" s="148">
        <v>0</v>
      </c>
      <c r="O22" s="148">
        <f t="shared" si="4"/>
        <v>0</v>
      </c>
      <c r="P22" s="148">
        <v>0</v>
      </c>
      <c r="Q22" s="148">
        <f t="shared" si="5"/>
        <v>0</v>
      </c>
      <c r="R22" s="148"/>
      <c r="S22" s="148"/>
      <c r="T22" s="149">
        <v>0</v>
      </c>
      <c r="U22" s="148">
        <f t="shared" si="6"/>
        <v>0</v>
      </c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123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41">
        <v>8</v>
      </c>
      <c r="B23" s="141" t="s">
        <v>120</v>
      </c>
      <c r="C23" s="179" t="s">
        <v>124</v>
      </c>
      <c r="D23" s="148" t="s">
        <v>122</v>
      </c>
      <c r="E23" s="154">
        <v>7</v>
      </c>
      <c r="F23" s="158"/>
      <c r="G23" s="159">
        <f t="shared" si="0"/>
        <v>0</v>
      </c>
      <c r="H23" s="159"/>
      <c r="I23" s="159">
        <f t="shared" si="1"/>
        <v>0</v>
      </c>
      <c r="J23" s="159"/>
      <c r="K23" s="159">
        <f t="shared" si="2"/>
        <v>0</v>
      </c>
      <c r="L23" s="159">
        <v>21</v>
      </c>
      <c r="M23" s="159">
        <f t="shared" si="3"/>
        <v>0</v>
      </c>
      <c r="N23" s="148">
        <v>0</v>
      </c>
      <c r="O23" s="148">
        <f t="shared" si="4"/>
        <v>0</v>
      </c>
      <c r="P23" s="148">
        <v>0</v>
      </c>
      <c r="Q23" s="148">
        <f t="shared" si="5"/>
        <v>0</v>
      </c>
      <c r="R23" s="148"/>
      <c r="S23" s="148"/>
      <c r="T23" s="149">
        <v>0</v>
      </c>
      <c r="U23" s="148">
        <f t="shared" si="6"/>
        <v>0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123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>
        <v>9</v>
      </c>
      <c r="B24" s="141" t="s">
        <v>125</v>
      </c>
      <c r="C24" s="179" t="s">
        <v>126</v>
      </c>
      <c r="D24" s="148" t="s">
        <v>122</v>
      </c>
      <c r="E24" s="154">
        <v>12</v>
      </c>
      <c r="F24" s="158"/>
      <c r="G24" s="159">
        <f t="shared" si="0"/>
        <v>0</v>
      </c>
      <c r="H24" s="159"/>
      <c r="I24" s="159">
        <f t="shared" si="1"/>
        <v>0</v>
      </c>
      <c r="J24" s="159"/>
      <c r="K24" s="159">
        <f t="shared" si="2"/>
        <v>0</v>
      </c>
      <c r="L24" s="159">
        <v>21</v>
      </c>
      <c r="M24" s="159">
        <f t="shared" si="3"/>
        <v>0</v>
      </c>
      <c r="N24" s="148">
        <v>0</v>
      </c>
      <c r="O24" s="148">
        <f t="shared" si="4"/>
        <v>0</v>
      </c>
      <c r="P24" s="148">
        <v>0</v>
      </c>
      <c r="Q24" s="148">
        <f t="shared" si="5"/>
        <v>0</v>
      </c>
      <c r="R24" s="148"/>
      <c r="S24" s="148"/>
      <c r="T24" s="149">
        <v>0</v>
      </c>
      <c r="U24" s="148">
        <f t="shared" si="6"/>
        <v>0</v>
      </c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123</v>
      </c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41">
        <v>10</v>
      </c>
      <c r="B25" s="141" t="s">
        <v>127</v>
      </c>
      <c r="C25" s="179" t="s">
        <v>128</v>
      </c>
      <c r="D25" s="148" t="s">
        <v>129</v>
      </c>
      <c r="E25" s="154">
        <v>12</v>
      </c>
      <c r="F25" s="158"/>
      <c r="G25" s="159">
        <f t="shared" si="0"/>
        <v>0</v>
      </c>
      <c r="H25" s="159"/>
      <c r="I25" s="159">
        <f t="shared" si="1"/>
        <v>0</v>
      </c>
      <c r="J25" s="159"/>
      <c r="K25" s="159">
        <f t="shared" si="2"/>
        <v>0</v>
      </c>
      <c r="L25" s="159">
        <v>21</v>
      </c>
      <c r="M25" s="159">
        <f t="shared" si="3"/>
        <v>0</v>
      </c>
      <c r="N25" s="148">
        <v>0</v>
      </c>
      <c r="O25" s="148">
        <f t="shared" si="4"/>
        <v>0</v>
      </c>
      <c r="P25" s="148">
        <v>0</v>
      </c>
      <c r="Q25" s="148">
        <f t="shared" si="5"/>
        <v>0</v>
      </c>
      <c r="R25" s="148"/>
      <c r="S25" s="148"/>
      <c r="T25" s="149">
        <v>0</v>
      </c>
      <c r="U25" s="148">
        <f t="shared" si="6"/>
        <v>0</v>
      </c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123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41">
        <v>11</v>
      </c>
      <c r="B26" s="141" t="s">
        <v>130</v>
      </c>
      <c r="C26" s="179" t="s">
        <v>131</v>
      </c>
      <c r="D26" s="148" t="s">
        <v>107</v>
      </c>
      <c r="E26" s="154">
        <v>2</v>
      </c>
      <c r="F26" s="158"/>
      <c r="G26" s="159">
        <f t="shared" si="0"/>
        <v>0</v>
      </c>
      <c r="H26" s="159"/>
      <c r="I26" s="159">
        <f t="shared" si="1"/>
        <v>0</v>
      </c>
      <c r="J26" s="159"/>
      <c r="K26" s="159">
        <f t="shared" si="2"/>
        <v>0</v>
      </c>
      <c r="L26" s="159">
        <v>21</v>
      </c>
      <c r="M26" s="159">
        <f t="shared" si="3"/>
        <v>0</v>
      </c>
      <c r="N26" s="148">
        <v>0</v>
      </c>
      <c r="O26" s="148">
        <f t="shared" si="4"/>
        <v>0</v>
      </c>
      <c r="P26" s="148">
        <v>0</v>
      </c>
      <c r="Q26" s="148">
        <f t="shared" si="5"/>
        <v>0</v>
      </c>
      <c r="R26" s="148"/>
      <c r="S26" s="148"/>
      <c r="T26" s="149">
        <v>0</v>
      </c>
      <c r="U26" s="148">
        <f t="shared" si="6"/>
        <v>0</v>
      </c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123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41">
        <v>12</v>
      </c>
      <c r="B27" s="141" t="s">
        <v>132</v>
      </c>
      <c r="C27" s="179" t="s">
        <v>133</v>
      </c>
      <c r="D27" s="148" t="s">
        <v>107</v>
      </c>
      <c r="E27" s="154">
        <v>2</v>
      </c>
      <c r="F27" s="158"/>
      <c r="G27" s="159">
        <f t="shared" si="0"/>
        <v>0</v>
      </c>
      <c r="H27" s="159"/>
      <c r="I27" s="159">
        <f t="shared" si="1"/>
        <v>0</v>
      </c>
      <c r="J27" s="159"/>
      <c r="K27" s="159">
        <f t="shared" si="2"/>
        <v>0</v>
      </c>
      <c r="L27" s="159">
        <v>21</v>
      </c>
      <c r="M27" s="159">
        <f t="shared" si="3"/>
        <v>0</v>
      </c>
      <c r="N27" s="148">
        <v>0</v>
      </c>
      <c r="O27" s="148">
        <f t="shared" si="4"/>
        <v>0</v>
      </c>
      <c r="P27" s="148">
        <v>0</v>
      </c>
      <c r="Q27" s="148">
        <f t="shared" si="5"/>
        <v>0</v>
      </c>
      <c r="R27" s="148"/>
      <c r="S27" s="148"/>
      <c r="T27" s="149">
        <v>0</v>
      </c>
      <c r="U27" s="148">
        <f t="shared" si="6"/>
        <v>0</v>
      </c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102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ht="22.5" outlineLevel="1" x14ac:dyDescent="0.2">
      <c r="A28" s="141">
        <v>13</v>
      </c>
      <c r="B28" s="141" t="s">
        <v>134</v>
      </c>
      <c r="C28" s="179" t="s">
        <v>135</v>
      </c>
      <c r="D28" s="148" t="s">
        <v>107</v>
      </c>
      <c r="E28" s="154">
        <v>2</v>
      </c>
      <c r="F28" s="158"/>
      <c r="G28" s="159">
        <f t="shared" si="0"/>
        <v>0</v>
      </c>
      <c r="H28" s="159"/>
      <c r="I28" s="159">
        <f t="shared" si="1"/>
        <v>0</v>
      </c>
      <c r="J28" s="159"/>
      <c r="K28" s="159">
        <f t="shared" si="2"/>
        <v>0</v>
      </c>
      <c r="L28" s="159">
        <v>21</v>
      </c>
      <c r="M28" s="159">
        <f t="shared" si="3"/>
        <v>0</v>
      </c>
      <c r="N28" s="148">
        <v>0</v>
      </c>
      <c r="O28" s="148">
        <f t="shared" si="4"/>
        <v>0</v>
      </c>
      <c r="P28" s="148">
        <v>0</v>
      </c>
      <c r="Q28" s="148">
        <f t="shared" si="5"/>
        <v>0</v>
      </c>
      <c r="R28" s="148"/>
      <c r="S28" s="148"/>
      <c r="T28" s="149">
        <v>0</v>
      </c>
      <c r="U28" s="148">
        <f t="shared" si="6"/>
        <v>0</v>
      </c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123</v>
      </c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">
      <c r="A29" s="141">
        <v>14</v>
      </c>
      <c r="B29" s="141" t="s">
        <v>136</v>
      </c>
      <c r="C29" s="179" t="s">
        <v>137</v>
      </c>
      <c r="D29" s="148" t="s">
        <v>107</v>
      </c>
      <c r="E29" s="154">
        <v>2</v>
      </c>
      <c r="F29" s="158"/>
      <c r="G29" s="159">
        <f t="shared" si="0"/>
        <v>0</v>
      </c>
      <c r="H29" s="159"/>
      <c r="I29" s="159">
        <f t="shared" si="1"/>
        <v>0</v>
      </c>
      <c r="J29" s="159"/>
      <c r="K29" s="159">
        <f t="shared" si="2"/>
        <v>0</v>
      </c>
      <c r="L29" s="159">
        <v>21</v>
      </c>
      <c r="M29" s="159">
        <f t="shared" si="3"/>
        <v>0</v>
      </c>
      <c r="N29" s="148">
        <v>0</v>
      </c>
      <c r="O29" s="148">
        <f t="shared" si="4"/>
        <v>0</v>
      </c>
      <c r="P29" s="148">
        <v>0</v>
      </c>
      <c r="Q29" s="148">
        <f t="shared" si="5"/>
        <v>0</v>
      </c>
      <c r="R29" s="148"/>
      <c r="S29" s="148"/>
      <c r="T29" s="149">
        <v>0</v>
      </c>
      <c r="U29" s="148">
        <f t="shared" si="6"/>
        <v>0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102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>
        <v>15</v>
      </c>
      <c r="B30" s="141" t="s">
        <v>138</v>
      </c>
      <c r="C30" s="179" t="s">
        <v>139</v>
      </c>
      <c r="D30" s="148" t="s">
        <v>140</v>
      </c>
      <c r="E30" s="154">
        <v>9.3257999999999992</v>
      </c>
      <c r="F30" s="158"/>
      <c r="G30" s="159">
        <f t="shared" si="0"/>
        <v>0</v>
      </c>
      <c r="H30" s="159"/>
      <c r="I30" s="159">
        <f t="shared" si="1"/>
        <v>0</v>
      </c>
      <c r="J30" s="159"/>
      <c r="K30" s="159">
        <f t="shared" si="2"/>
        <v>0</v>
      </c>
      <c r="L30" s="159">
        <v>21</v>
      </c>
      <c r="M30" s="159">
        <f t="shared" si="3"/>
        <v>0</v>
      </c>
      <c r="N30" s="148">
        <v>0</v>
      </c>
      <c r="O30" s="148">
        <f t="shared" si="4"/>
        <v>0</v>
      </c>
      <c r="P30" s="148">
        <v>0</v>
      </c>
      <c r="Q30" s="148">
        <f t="shared" si="5"/>
        <v>0</v>
      </c>
      <c r="R30" s="148"/>
      <c r="S30" s="148"/>
      <c r="T30" s="149">
        <v>0</v>
      </c>
      <c r="U30" s="148">
        <f t="shared" si="6"/>
        <v>0</v>
      </c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123</v>
      </c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/>
      <c r="B31" s="141"/>
      <c r="C31" s="181" t="s">
        <v>141</v>
      </c>
      <c r="D31" s="152"/>
      <c r="E31" s="156">
        <v>9.3257999999999992</v>
      </c>
      <c r="F31" s="159"/>
      <c r="G31" s="159"/>
      <c r="H31" s="159"/>
      <c r="I31" s="159"/>
      <c r="J31" s="159"/>
      <c r="K31" s="159"/>
      <c r="L31" s="159"/>
      <c r="M31" s="159"/>
      <c r="N31" s="148"/>
      <c r="O31" s="148"/>
      <c r="P31" s="148"/>
      <c r="Q31" s="148"/>
      <c r="R31" s="148"/>
      <c r="S31" s="148"/>
      <c r="T31" s="149"/>
      <c r="U31" s="148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142</v>
      </c>
      <c r="AF31" s="140">
        <v>0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41">
        <v>16</v>
      </c>
      <c r="B32" s="141" t="s">
        <v>143</v>
      </c>
      <c r="C32" s="179" t="s">
        <v>144</v>
      </c>
      <c r="D32" s="148" t="s">
        <v>140</v>
      </c>
      <c r="E32" s="154">
        <v>9.3257999999999992</v>
      </c>
      <c r="F32" s="158"/>
      <c r="G32" s="159">
        <f t="shared" ref="G32:G40" si="7">ROUND(E32*F32,2)</f>
        <v>0</v>
      </c>
      <c r="H32" s="159"/>
      <c r="I32" s="159">
        <f t="shared" ref="I32:I40" si="8">ROUND(E32*H32,2)</f>
        <v>0</v>
      </c>
      <c r="J32" s="159"/>
      <c r="K32" s="159">
        <f t="shared" ref="K32:K40" si="9">ROUND(E32*J32,2)</f>
        <v>0</v>
      </c>
      <c r="L32" s="159">
        <v>21</v>
      </c>
      <c r="M32" s="159">
        <f t="shared" ref="M32:M40" si="10">G32*(1+L32/100)</f>
        <v>0</v>
      </c>
      <c r="N32" s="148">
        <v>5.1000000000000004E-4</v>
      </c>
      <c r="O32" s="148">
        <f t="shared" ref="O32:O40" si="11">ROUND(E32*N32,5)</f>
        <v>4.7600000000000003E-3</v>
      </c>
      <c r="P32" s="148">
        <v>0</v>
      </c>
      <c r="Q32" s="148">
        <f t="shared" ref="Q32:Q40" si="12">ROUND(E32*P32,5)</f>
        <v>0</v>
      </c>
      <c r="R32" s="148"/>
      <c r="S32" s="148"/>
      <c r="T32" s="149">
        <v>0.26700000000000002</v>
      </c>
      <c r="U32" s="148">
        <f t="shared" ref="U32:U40" si="13">ROUND(E32*T32,2)</f>
        <v>2.4900000000000002</v>
      </c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102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141">
        <v>17</v>
      </c>
      <c r="B33" s="141" t="s">
        <v>145</v>
      </c>
      <c r="C33" s="179" t="s">
        <v>146</v>
      </c>
      <c r="D33" s="148" t="s">
        <v>107</v>
      </c>
      <c r="E33" s="154">
        <v>6</v>
      </c>
      <c r="F33" s="158"/>
      <c r="G33" s="159">
        <f t="shared" si="7"/>
        <v>0</v>
      </c>
      <c r="H33" s="159"/>
      <c r="I33" s="159">
        <f t="shared" si="8"/>
        <v>0</v>
      </c>
      <c r="J33" s="159"/>
      <c r="K33" s="159">
        <f t="shared" si="9"/>
        <v>0</v>
      </c>
      <c r="L33" s="159">
        <v>21</v>
      </c>
      <c r="M33" s="159">
        <f t="shared" si="10"/>
        <v>0</v>
      </c>
      <c r="N33" s="148">
        <v>0</v>
      </c>
      <c r="O33" s="148">
        <f t="shared" si="11"/>
        <v>0</v>
      </c>
      <c r="P33" s="148">
        <v>0</v>
      </c>
      <c r="Q33" s="148">
        <f t="shared" si="12"/>
        <v>0</v>
      </c>
      <c r="R33" s="148"/>
      <c r="S33" s="148"/>
      <c r="T33" s="149">
        <v>0</v>
      </c>
      <c r="U33" s="148">
        <f t="shared" si="13"/>
        <v>0</v>
      </c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123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>
        <v>18</v>
      </c>
      <c r="B34" s="141" t="s">
        <v>145</v>
      </c>
      <c r="C34" s="179" t="s">
        <v>147</v>
      </c>
      <c r="D34" s="148" t="s">
        <v>107</v>
      </c>
      <c r="E34" s="154">
        <v>2</v>
      </c>
      <c r="F34" s="158"/>
      <c r="G34" s="159">
        <f t="shared" si="7"/>
        <v>0</v>
      </c>
      <c r="H34" s="159"/>
      <c r="I34" s="159">
        <f t="shared" si="8"/>
        <v>0</v>
      </c>
      <c r="J34" s="159"/>
      <c r="K34" s="159">
        <f t="shared" si="9"/>
        <v>0</v>
      </c>
      <c r="L34" s="159">
        <v>21</v>
      </c>
      <c r="M34" s="159">
        <f t="shared" si="10"/>
        <v>0</v>
      </c>
      <c r="N34" s="148">
        <v>0</v>
      </c>
      <c r="O34" s="148">
        <f t="shared" si="11"/>
        <v>0</v>
      </c>
      <c r="P34" s="148">
        <v>0</v>
      </c>
      <c r="Q34" s="148">
        <f t="shared" si="12"/>
        <v>0</v>
      </c>
      <c r="R34" s="148"/>
      <c r="S34" s="148"/>
      <c r="T34" s="149">
        <v>0</v>
      </c>
      <c r="U34" s="148">
        <f t="shared" si="13"/>
        <v>0</v>
      </c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123</v>
      </c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41">
        <v>19</v>
      </c>
      <c r="B35" s="141" t="s">
        <v>145</v>
      </c>
      <c r="C35" s="179" t="s">
        <v>148</v>
      </c>
      <c r="D35" s="148" t="s">
        <v>107</v>
      </c>
      <c r="E35" s="154">
        <v>2</v>
      </c>
      <c r="F35" s="158"/>
      <c r="G35" s="159">
        <f t="shared" si="7"/>
        <v>0</v>
      </c>
      <c r="H35" s="159"/>
      <c r="I35" s="159">
        <f t="shared" si="8"/>
        <v>0</v>
      </c>
      <c r="J35" s="159"/>
      <c r="K35" s="159">
        <f t="shared" si="9"/>
        <v>0</v>
      </c>
      <c r="L35" s="159">
        <v>21</v>
      </c>
      <c r="M35" s="159">
        <f t="shared" si="10"/>
        <v>0</v>
      </c>
      <c r="N35" s="148">
        <v>0</v>
      </c>
      <c r="O35" s="148">
        <f t="shared" si="11"/>
        <v>0</v>
      </c>
      <c r="P35" s="148">
        <v>0</v>
      </c>
      <c r="Q35" s="148">
        <f t="shared" si="12"/>
        <v>0</v>
      </c>
      <c r="R35" s="148"/>
      <c r="S35" s="148"/>
      <c r="T35" s="149">
        <v>0</v>
      </c>
      <c r="U35" s="148">
        <f t="shared" si="13"/>
        <v>0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123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>
        <v>20</v>
      </c>
      <c r="B36" s="141" t="s">
        <v>149</v>
      </c>
      <c r="C36" s="179" t="s">
        <v>150</v>
      </c>
      <c r="D36" s="148" t="s">
        <v>107</v>
      </c>
      <c r="E36" s="154">
        <v>10</v>
      </c>
      <c r="F36" s="158"/>
      <c r="G36" s="159">
        <f t="shared" si="7"/>
        <v>0</v>
      </c>
      <c r="H36" s="159"/>
      <c r="I36" s="159">
        <f t="shared" si="8"/>
        <v>0</v>
      </c>
      <c r="J36" s="159"/>
      <c r="K36" s="159">
        <f t="shared" si="9"/>
        <v>0</v>
      </c>
      <c r="L36" s="159">
        <v>21</v>
      </c>
      <c r="M36" s="159">
        <f t="shared" si="10"/>
        <v>0</v>
      </c>
      <c r="N36" s="148">
        <v>0</v>
      </c>
      <c r="O36" s="148">
        <f t="shared" si="11"/>
        <v>0</v>
      </c>
      <c r="P36" s="148">
        <v>0</v>
      </c>
      <c r="Q36" s="148">
        <f t="shared" si="12"/>
        <v>0</v>
      </c>
      <c r="R36" s="148"/>
      <c r="S36" s="148"/>
      <c r="T36" s="149">
        <v>0</v>
      </c>
      <c r="U36" s="148">
        <f t="shared" si="13"/>
        <v>0</v>
      </c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102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41">
        <v>21</v>
      </c>
      <c r="B37" s="141" t="s">
        <v>151</v>
      </c>
      <c r="C37" s="179" t="s">
        <v>152</v>
      </c>
      <c r="D37" s="148" t="s">
        <v>122</v>
      </c>
      <c r="E37" s="154">
        <v>3</v>
      </c>
      <c r="F37" s="158"/>
      <c r="G37" s="159">
        <f t="shared" si="7"/>
        <v>0</v>
      </c>
      <c r="H37" s="159"/>
      <c r="I37" s="159">
        <f t="shared" si="8"/>
        <v>0</v>
      </c>
      <c r="J37" s="159"/>
      <c r="K37" s="159">
        <f t="shared" si="9"/>
        <v>0</v>
      </c>
      <c r="L37" s="159">
        <v>21</v>
      </c>
      <c r="M37" s="159">
        <f t="shared" si="10"/>
        <v>0</v>
      </c>
      <c r="N37" s="148">
        <v>0</v>
      </c>
      <c r="O37" s="148">
        <f t="shared" si="11"/>
        <v>0</v>
      </c>
      <c r="P37" s="148">
        <v>0</v>
      </c>
      <c r="Q37" s="148">
        <f t="shared" si="12"/>
        <v>0</v>
      </c>
      <c r="R37" s="148"/>
      <c r="S37" s="148"/>
      <c r="T37" s="149">
        <v>0</v>
      </c>
      <c r="U37" s="148">
        <f t="shared" si="13"/>
        <v>0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123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>
        <v>22</v>
      </c>
      <c r="B38" s="141" t="s">
        <v>153</v>
      </c>
      <c r="C38" s="179" t="s">
        <v>154</v>
      </c>
      <c r="D38" s="148" t="s">
        <v>155</v>
      </c>
      <c r="E38" s="154">
        <v>3</v>
      </c>
      <c r="F38" s="158"/>
      <c r="G38" s="159">
        <f t="shared" si="7"/>
        <v>0</v>
      </c>
      <c r="H38" s="159"/>
      <c r="I38" s="159">
        <f t="shared" si="8"/>
        <v>0</v>
      </c>
      <c r="J38" s="159"/>
      <c r="K38" s="159">
        <f t="shared" si="9"/>
        <v>0</v>
      </c>
      <c r="L38" s="159">
        <v>21</v>
      </c>
      <c r="M38" s="159">
        <f t="shared" si="10"/>
        <v>0</v>
      </c>
      <c r="N38" s="148">
        <v>0</v>
      </c>
      <c r="O38" s="148">
        <f t="shared" si="11"/>
        <v>0</v>
      </c>
      <c r="P38" s="148">
        <v>0</v>
      </c>
      <c r="Q38" s="148">
        <f t="shared" si="12"/>
        <v>0</v>
      </c>
      <c r="R38" s="148"/>
      <c r="S38" s="148"/>
      <c r="T38" s="149">
        <v>0</v>
      </c>
      <c r="U38" s="148">
        <f t="shared" si="13"/>
        <v>0</v>
      </c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102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41">
        <v>23</v>
      </c>
      <c r="B39" s="141" t="s">
        <v>156</v>
      </c>
      <c r="C39" s="179" t="s">
        <v>157</v>
      </c>
      <c r="D39" s="148" t="s">
        <v>158</v>
      </c>
      <c r="E39" s="154">
        <v>0.2</v>
      </c>
      <c r="F39" s="158"/>
      <c r="G39" s="159">
        <f t="shared" si="7"/>
        <v>0</v>
      </c>
      <c r="H39" s="159"/>
      <c r="I39" s="159">
        <f t="shared" si="8"/>
        <v>0</v>
      </c>
      <c r="J39" s="159"/>
      <c r="K39" s="159">
        <f t="shared" si="9"/>
        <v>0</v>
      </c>
      <c r="L39" s="159">
        <v>21</v>
      </c>
      <c r="M39" s="159">
        <f t="shared" si="10"/>
        <v>0</v>
      </c>
      <c r="N39" s="148">
        <v>0</v>
      </c>
      <c r="O39" s="148">
        <f t="shared" si="11"/>
        <v>0</v>
      </c>
      <c r="P39" s="148">
        <v>0</v>
      </c>
      <c r="Q39" s="148">
        <f t="shared" si="12"/>
        <v>0</v>
      </c>
      <c r="R39" s="148"/>
      <c r="S39" s="148"/>
      <c r="T39" s="149">
        <v>4.7370000000000001</v>
      </c>
      <c r="U39" s="148">
        <f t="shared" si="13"/>
        <v>0.95</v>
      </c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102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>
        <v>24</v>
      </c>
      <c r="B40" s="141" t="s">
        <v>159</v>
      </c>
      <c r="C40" s="179" t="s">
        <v>160</v>
      </c>
      <c r="D40" s="148" t="s">
        <v>158</v>
      </c>
      <c r="E40" s="154">
        <v>0.2</v>
      </c>
      <c r="F40" s="158"/>
      <c r="G40" s="159">
        <f t="shared" si="7"/>
        <v>0</v>
      </c>
      <c r="H40" s="159"/>
      <c r="I40" s="159">
        <f t="shared" si="8"/>
        <v>0</v>
      </c>
      <c r="J40" s="159"/>
      <c r="K40" s="159">
        <f t="shared" si="9"/>
        <v>0</v>
      </c>
      <c r="L40" s="159">
        <v>21</v>
      </c>
      <c r="M40" s="159">
        <f t="shared" si="10"/>
        <v>0</v>
      </c>
      <c r="N40" s="148">
        <v>0</v>
      </c>
      <c r="O40" s="148">
        <f t="shared" si="11"/>
        <v>0</v>
      </c>
      <c r="P40" s="148">
        <v>0</v>
      </c>
      <c r="Q40" s="148">
        <f t="shared" si="12"/>
        <v>0</v>
      </c>
      <c r="R40" s="148"/>
      <c r="S40" s="148"/>
      <c r="T40" s="149">
        <v>2.3109999999999999</v>
      </c>
      <c r="U40" s="148">
        <f t="shared" si="13"/>
        <v>0.46</v>
      </c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102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x14ac:dyDescent="0.2">
      <c r="A41" s="142" t="s">
        <v>97</v>
      </c>
      <c r="B41" s="142" t="s">
        <v>67</v>
      </c>
      <c r="C41" s="180" t="s">
        <v>68</v>
      </c>
      <c r="D41" s="150"/>
      <c r="E41" s="155"/>
      <c r="F41" s="160"/>
      <c r="G41" s="160">
        <f>SUMIF(AE42:AE75,"&lt;&gt;NOR",G42:G75)</f>
        <v>0</v>
      </c>
      <c r="H41" s="160"/>
      <c r="I41" s="160">
        <f>SUM(I42:I75)</f>
        <v>0</v>
      </c>
      <c r="J41" s="160"/>
      <c r="K41" s="160">
        <f>SUM(K42:K75)</f>
        <v>0</v>
      </c>
      <c r="L41" s="160"/>
      <c r="M41" s="160">
        <f>SUM(M42:M75)</f>
        <v>0</v>
      </c>
      <c r="N41" s="150"/>
      <c r="O41" s="150">
        <f>SUM(O42:O75)</f>
        <v>0</v>
      </c>
      <c r="P41" s="150"/>
      <c r="Q41" s="150">
        <f>SUM(Q42:Q75)</f>
        <v>0</v>
      </c>
      <c r="R41" s="150"/>
      <c r="S41" s="150"/>
      <c r="T41" s="151"/>
      <c r="U41" s="150">
        <f>SUM(U42:U75)</f>
        <v>2.81</v>
      </c>
      <c r="AE41" t="s">
        <v>98</v>
      </c>
    </row>
    <row r="42" spans="1:60" outlineLevel="1" x14ac:dyDescent="0.2">
      <c r="A42" s="141">
        <v>25</v>
      </c>
      <c r="B42" s="141" t="s">
        <v>161</v>
      </c>
      <c r="C42" s="179" t="s">
        <v>162</v>
      </c>
      <c r="D42" s="148" t="s">
        <v>107</v>
      </c>
      <c r="E42" s="154">
        <v>1</v>
      </c>
      <c r="F42" s="158"/>
      <c r="G42" s="159">
        <f>ROUND(E42*F42,2)</f>
        <v>0</v>
      </c>
      <c r="H42" s="159"/>
      <c r="I42" s="159">
        <f>ROUND(E42*H42,2)</f>
        <v>0</v>
      </c>
      <c r="J42" s="159"/>
      <c r="K42" s="159">
        <f>ROUND(E42*J42,2)</f>
        <v>0</v>
      </c>
      <c r="L42" s="159">
        <v>21</v>
      </c>
      <c r="M42" s="159">
        <f>G42*(1+L42/100)</f>
        <v>0</v>
      </c>
      <c r="N42" s="148">
        <v>0</v>
      </c>
      <c r="O42" s="148">
        <f>ROUND(E42*N42,5)</f>
        <v>0</v>
      </c>
      <c r="P42" s="148">
        <v>0</v>
      </c>
      <c r="Q42" s="148">
        <f>ROUND(E42*P42,5)</f>
        <v>0</v>
      </c>
      <c r="R42" s="148"/>
      <c r="S42" s="148"/>
      <c r="T42" s="149">
        <v>0</v>
      </c>
      <c r="U42" s="148">
        <f>ROUND(E42*T42,2)</f>
        <v>0</v>
      </c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123</v>
      </c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41"/>
      <c r="B43" s="141"/>
      <c r="C43" s="241" t="s">
        <v>163</v>
      </c>
      <c r="D43" s="242"/>
      <c r="E43" s="243"/>
      <c r="F43" s="244"/>
      <c r="G43" s="245"/>
      <c r="H43" s="159"/>
      <c r="I43" s="159"/>
      <c r="J43" s="159"/>
      <c r="K43" s="159"/>
      <c r="L43" s="159"/>
      <c r="M43" s="159"/>
      <c r="N43" s="148"/>
      <c r="O43" s="148"/>
      <c r="P43" s="148"/>
      <c r="Q43" s="148"/>
      <c r="R43" s="148"/>
      <c r="S43" s="148"/>
      <c r="T43" s="149"/>
      <c r="U43" s="148"/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113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3" t="str">
        <f t="shared" ref="BA43:BA50" si="14">C43</f>
        <v>Odsávací ventilátor + řízení</v>
      </c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/>
      <c r="B44" s="141"/>
      <c r="C44" s="241" t="s">
        <v>212</v>
      </c>
      <c r="D44" s="242"/>
      <c r="E44" s="243"/>
      <c r="F44" s="244"/>
      <c r="G44" s="245"/>
      <c r="H44" s="159"/>
      <c r="I44" s="159"/>
      <c r="J44" s="159"/>
      <c r="K44" s="159"/>
      <c r="L44" s="159"/>
      <c r="M44" s="159"/>
      <c r="N44" s="148"/>
      <c r="O44" s="148"/>
      <c r="P44" s="148"/>
      <c r="Q44" s="148"/>
      <c r="R44" s="148"/>
      <c r="S44" s="148"/>
      <c r="T44" s="149"/>
      <c r="U44" s="148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113</v>
      </c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3" t="str">
        <f t="shared" si="14"/>
        <v>ventilátor (0,75kW)</v>
      </c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/>
      <c r="B45" s="141"/>
      <c r="C45" s="241" t="s">
        <v>164</v>
      </c>
      <c r="D45" s="242"/>
      <c r="E45" s="243"/>
      <c r="F45" s="244"/>
      <c r="G45" s="245"/>
      <c r="H45" s="159"/>
      <c r="I45" s="159"/>
      <c r="J45" s="159"/>
      <c r="K45" s="159"/>
      <c r="L45" s="159"/>
      <c r="M45" s="159"/>
      <c r="N45" s="148"/>
      <c r="O45" s="148"/>
      <c r="P45" s="148"/>
      <c r="Q45" s="148"/>
      <c r="R45" s="148"/>
      <c r="S45" s="148"/>
      <c r="T45" s="149"/>
      <c r="U45" s="148"/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113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3" t="str">
        <f t="shared" si="14"/>
        <v>Sada silentbloků a připojovacích prvků</v>
      </c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/>
      <c r="B46" s="141"/>
      <c r="C46" s="241" t="s">
        <v>165</v>
      </c>
      <c r="D46" s="242"/>
      <c r="E46" s="243"/>
      <c r="F46" s="244"/>
      <c r="G46" s="245"/>
      <c r="H46" s="159"/>
      <c r="I46" s="159"/>
      <c r="J46" s="159"/>
      <c r="K46" s="159"/>
      <c r="L46" s="159"/>
      <c r="M46" s="159"/>
      <c r="N46" s="148"/>
      <c r="O46" s="148"/>
      <c r="P46" s="148"/>
      <c r="Q46" s="148"/>
      <c r="R46" s="148"/>
      <c r="S46" s="148"/>
      <c r="T46" s="149"/>
      <c r="U46" s="148"/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113</v>
      </c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3" t="str">
        <f t="shared" si="14"/>
        <v>Montážní konzole, + zavěšovací profily</v>
      </c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41"/>
      <c r="B47" s="141"/>
      <c r="C47" s="241" t="s">
        <v>166</v>
      </c>
      <c r="D47" s="242"/>
      <c r="E47" s="243"/>
      <c r="F47" s="244"/>
      <c r="G47" s="245"/>
      <c r="H47" s="159"/>
      <c r="I47" s="159"/>
      <c r="J47" s="159"/>
      <c r="K47" s="159"/>
      <c r="L47" s="159"/>
      <c r="M47" s="159"/>
      <c r="N47" s="148"/>
      <c r="O47" s="148"/>
      <c r="P47" s="148"/>
      <c r="Q47" s="148"/>
      <c r="R47" s="148"/>
      <c r="S47" s="148"/>
      <c r="T47" s="149"/>
      <c r="U47" s="148"/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113</v>
      </c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3" t="str">
        <f t="shared" si="14"/>
        <v>proudový chránič</v>
      </c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41"/>
      <c r="B48" s="141"/>
      <c r="C48" s="241" t="s">
        <v>167</v>
      </c>
      <c r="D48" s="242"/>
      <c r="E48" s="243"/>
      <c r="F48" s="244"/>
      <c r="G48" s="245"/>
      <c r="H48" s="159"/>
      <c r="I48" s="159"/>
      <c r="J48" s="159"/>
      <c r="K48" s="159"/>
      <c r="L48" s="159"/>
      <c r="M48" s="159"/>
      <c r="N48" s="148"/>
      <c r="O48" s="148"/>
      <c r="P48" s="148"/>
      <c r="Q48" s="148"/>
      <c r="R48" s="148"/>
      <c r="S48" s="148"/>
      <c r="T48" s="149"/>
      <c r="U48" s="148"/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113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3" t="str">
        <f t="shared" si="14"/>
        <v>Řídící jednotka</v>
      </c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41"/>
      <c r="B49" s="141"/>
      <c r="C49" s="241" t="s">
        <v>168</v>
      </c>
      <c r="D49" s="242"/>
      <c r="E49" s="243"/>
      <c r="F49" s="244"/>
      <c r="G49" s="245"/>
      <c r="H49" s="159"/>
      <c r="I49" s="159"/>
      <c r="J49" s="159"/>
      <c r="K49" s="159"/>
      <c r="L49" s="159"/>
      <c r="M49" s="159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113</v>
      </c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3" t="str">
        <f t="shared" si="14"/>
        <v>Tlakové čidlo</v>
      </c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41"/>
      <c r="B50" s="141"/>
      <c r="C50" s="241" t="s">
        <v>169</v>
      </c>
      <c r="D50" s="242"/>
      <c r="E50" s="243"/>
      <c r="F50" s="244"/>
      <c r="G50" s="245"/>
      <c r="H50" s="159"/>
      <c r="I50" s="159"/>
      <c r="J50" s="159"/>
      <c r="K50" s="159"/>
      <c r="L50" s="159"/>
      <c r="M50" s="159"/>
      <c r="N50" s="148"/>
      <c r="O50" s="148"/>
      <c r="P50" s="148"/>
      <c r="Q50" s="148"/>
      <c r="R50" s="148"/>
      <c r="S50" s="148"/>
      <c r="T50" s="149"/>
      <c r="U50" s="148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113</v>
      </c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3" t="str">
        <f t="shared" si="14"/>
        <v>Motorový spouštěč</v>
      </c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41"/>
      <c r="B51" s="141"/>
      <c r="C51" s="182" t="s">
        <v>170</v>
      </c>
      <c r="D51" s="153"/>
      <c r="E51" s="157"/>
      <c r="F51" s="161"/>
      <c r="G51" s="161"/>
      <c r="H51" s="159"/>
      <c r="I51" s="159"/>
      <c r="J51" s="159"/>
      <c r="K51" s="159"/>
      <c r="L51" s="159"/>
      <c r="M51" s="159"/>
      <c r="N51" s="148"/>
      <c r="O51" s="148"/>
      <c r="P51" s="148"/>
      <c r="Q51" s="148"/>
      <c r="R51" s="148"/>
      <c r="S51" s="148"/>
      <c r="T51" s="149"/>
      <c r="U51" s="148"/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113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41"/>
      <c r="B52" s="141"/>
      <c r="C52" s="241" t="s">
        <v>171</v>
      </c>
      <c r="D52" s="242"/>
      <c r="E52" s="243"/>
      <c r="F52" s="244"/>
      <c r="G52" s="245"/>
      <c r="H52" s="159"/>
      <c r="I52" s="159"/>
      <c r="J52" s="159"/>
      <c r="K52" s="159"/>
      <c r="L52" s="159"/>
      <c r="M52" s="159"/>
      <c r="N52" s="148"/>
      <c r="O52" s="148"/>
      <c r="P52" s="148"/>
      <c r="Q52" s="148"/>
      <c r="R52" s="148"/>
      <c r="S52" s="148"/>
      <c r="T52" s="149"/>
      <c r="U52" s="148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113</v>
      </c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3" t="str">
        <f>C52</f>
        <v>Odsávací dráha č.1 - horní výfuk - Tatra Terrno</v>
      </c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41"/>
      <c r="B53" s="141"/>
      <c r="C53" s="241" t="s">
        <v>172</v>
      </c>
      <c r="D53" s="242"/>
      <c r="E53" s="243"/>
      <c r="F53" s="244"/>
      <c r="G53" s="245"/>
      <c r="H53" s="159"/>
      <c r="I53" s="159"/>
      <c r="J53" s="159"/>
      <c r="K53" s="159"/>
      <c r="L53" s="159"/>
      <c r="M53" s="159"/>
      <c r="N53" s="148"/>
      <c r="O53" s="148"/>
      <c r="P53" s="148"/>
      <c r="Q53" s="148"/>
      <c r="R53" s="148"/>
      <c r="S53" s="148"/>
      <c r="T53" s="149"/>
      <c r="U53" s="148"/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113</v>
      </c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3" t="str">
        <f>C53</f>
        <v>odsávací hadicový systém s magnetickou koncovkou</v>
      </c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/>
      <c r="B54" s="141"/>
      <c r="C54" s="241" t="s">
        <v>173</v>
      </c>
      <c r="D54" s="242"/>
      <c r="E54" s="243"/>
      <c r="F54" s="244"/>
      <c r="G54" s="245"/>
      <c r="H54" s="159"/>
      <c r="I54" s="159"/>
      <c r="J54" s="159"/>
      <c r="K54" s="159"/>
      <c r="L54" s="159"/>
      <c r="M54" s="159"/>
      <c r="N54" s="148"/>
      <c r="O54" s="148"/>
      <c r="P54" s="148"/>
      <c r="Q54" s="148"/>
      <c r="R54" s="148"/>
      <c r="S54" s="148"/>
      <c r="T54" s="149"/>
      <c r="U54" s="148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113</v>
      </c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3" t="str">
        <f>C54</f>
        <v>úprava výfuku vozidla - nerezový adaptér</v>
      </c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/>
      <c r="B55" s="141"/>
      <c r="C55" s="241" t="s">
        <v>174</v>
      </c>
      <c r="D55" s="242"/>
      <c r="E55" s="243"/>
      <c r="F55" s="244"/>
      <c r="G55" s="245"/>
      <c r="H55" s="159"/>
      <c r="I55" s="159"/>
      <c r="J55" s="159"/>
      <c r="K55" s="159"/>
      <c r="L55" s="159"/>
      <c r="M55" s="159"/>
      <c r="N55" s="148"/>
      <c r="O55" s="148"/>
      <c r="P55" s="148"/>
      <c r="Q55" s="148"/>
      <c r="R55" s="148"/>
      <c r="S55" s="148"/>
      <c r="T55" s="149"/>
      <c r="U55" s="148"/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113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3" t="str">
        <f>C55</f>
        <v>uchycovací a závěsné prvky dráhy</v>
      </c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41"/>
      <c r="B56" s="141"/>
      <c r="C56" s="241" t="s">
        <v>175</v>
      </c>
      <c r="D56" s="242"/>
      <c r="E56" s="243"/>
      <c r="F56" s="244"/>
      <c r="G56" s="245"/>
      <c r="H56" s="159"/>
      <c r="I56" s="159"/>
      <c r="J56" s="159"/>
      <c r="K56" s="159"/>
      <c r="L56" s="159"/>
      <c r="M56" s="159"/>
      <c r="N56" s="148"/>
      <c r="O56" s="148"/>
      <c r="P56" s="148"/>
      <c r="Q56" s="148"/>
      <c r="R56" s="148"/>
      <c r="S56" s="148"/>
      <c r="T56" s="149"/>
      <c r="U56" s="148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113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3" t="str">
        <f>C56</f>
        <v>instalační prvek pro horní výfuky</v>
      </c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/>
      <c r="B57" s="141"/>
      <c r="C57" s="182" t="s">
        <v>170</v>
      </c>
      <c r="D57" s="153"/>
      <c r="E57" s="157"/>
      <c r="F57" s="161"/>
      <c r="G57" s="161"/>
      <c r="H57" s="159"/>
      <c r="I57" s="159"/>
      <c r="J57" s="159"/>
      <c r="K57" s="159"/>
      <c r="L57" s="159"/>
      <c r="M57" s="159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113</v>
      </c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/>
      <c r="B58" s="141"/>
      <c r="C58" s="241" t="s">
        <v>176</v>
      </c>
      <c r="D58" s="242"/>
      <c r="E58" s="243"/>
      <c r="F58" s="244"/>
      <c r="G58" s="245"/>
      <c r="H58" s="159"/>
      <c r="I58" s="159"/>
      <c r="J58" s="159"/>
      <c r="K58" s="159"/>
      <c r="L58" s="159"/>
      <c r="M58" s="159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113</v>
      </c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3" t="str">
        <f>C58</f>
        <v>Odsávací dráha č.2 - Iveco Daily</v>
      </c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/>
      <c r="B59" s="141"/>
      <c r="C59" s="241" t="s">
        <v>177</v>
      </c>
      <c r="D59" s="242"/>
      <c r="E59" s="243"/>
      <c r="F59" s="244"/>
      <c r="G59" s="245"/>
      <c r="H59" s="159"/>
      <c r="I59" s="159"/>
      <c r="J59" s="159"/>
      <c r="K59" s="159"/>
      <c r="L59" s="159"/>
      <c r="M59" s="159"/>
      <c r="N59" s="148"/>
      <c r="O59" s="148"/>
      <c r="P59" s="148"/>
      <c r="Q59" s="148"/>
      <c r="R59" s="148"/>
      <c r="S59" s="148"/>
      <c r="T59" s="149"/>
      <c r="U59" s="148"/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113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3" t="str">
        <f>C59</f>
        <v>pneumatická odsávací jednotka</v>
      </c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1"/>
      <c r="B60" s="141"/>
      <c r="C60" s="241" t="s">
        <v>173</v>
      </c>
      <c r="D60" s="242"/>
      <c r="E60" s="243"/>
      <c r="F60" s="244"/>
      <c r="G60" s="245"/>
      <c r="H60" s="159"/>
      <c r="I60" s="159"/>
      <c r="J60" s="159"/>
      <c r="K60" s="159"/>
      <c r="L60" s="159"/>
      <c r="M60" s="159"/>
      <c r="N60" s="148"/>
      <c r="O60" s="148"/>
      <c r="P60" s="148"/>
      <c r="Q60" s="148"/>
      <c r="R60" s="148"/>
      <c r="S60" s="148"/>
      <c r="T60" s="149"/>
      <c r="U60" s="148"/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113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3" t="str">
        <f>C60</f>
        <v>úprava výfuku vozidla - nerezový adaptér</v>
      </c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41"/>
      <c r="B61" s="141"/>
      <c r="C61" s="241" t="s">
        <v>174</v>
      </c>
      <c r="D61" s="242"/>
      <c r="E61" s="243"/>
      <c r="F61" s="244"/>
      <c r="G61" s="245"/>
      <c r="H61" s="159"/>
      <c r="I61" s="159"/>
      <c r="J61" s="159"/>
      <c r="K61" s="159"/>
      <c r="L61" s="159"/>
      <c r="M61" s="159"/>
      <c r="N61" s="148"/>
      <c r="O61" s="148"/>
      <c r="P61" s="148"/>
      <c r="Q61" s="148"/>
      <c r="R61" s="148"/>
      <c r="S61" s="148"/>
      <c r="T61" s="149"/>
      <c r="U61" s="148"/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113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3" t="str">
        <f>C61</f>
        <v>uchycovací a závěsné prvky dráhy</v>
      </c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/>
      <c r="B62" s="141"/>
      <c r="C62" s="182" t="s">
        <v>170</v>
      </c>
      <c r="D62" s="153"/>
      <c r="E62" s="157"/>
      <c r="F62" s="161"/>
      <c r="G62" s="161"/>
      <c r="H62" s="159"/>
      <c r="I62" s="159"/>
      <c r="J62" s="159"/>
      <c r="K62" s="159"/>
      <c r="L62" s="159"/>
      <c r="M62" s="159"/>
      <c r="N62" s="148"/>
      <c r="O62" s="148"/>
      <c r="P62" s="148"/>
      <c r="Q62" s="148"/>
      <c r="R62" s="148"/>
      <c r="S62" s="148"/>
      <c r="T62" s="149"/>
      <c r="U62" s="148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113</v>
      </c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41"/>
      <c r="B63" s="141"/>
      <c r="C63" s="241" t="s">
        <v>178</v>
      </c>
      <c r="D63" s="242"/>
      <c r="E63" s="243"/>
      <c r="F63" s="244"/>
      <c r="G63" s="245"/>
      <c r="H63" s="159"/>
      <c r="I63" s="159"/>
      <c r="J63" s="159"/>
      <c r="K63" s="159"/>
      <c r="L63" s="159"/>
      <c r="M63" s="159"/>
      <c r="N63" s="148"/>
      <c r="O63" s="148"/>
      <c r="P63" s="148"/>
      <c r="Q63" s="148"/>
      <c r="R63" s="148"/>
      <c r="S63" s="148"/>
      <c r="T63" s="149"/>
      <c r="U63" s="148"/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113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3" t="str">
        <f>C63</f>
        <v>Odsávací dráha č.3 - Nissan Patrol</v>
      </c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41"/>
      <c r="B64" s="141"/>
      <c r="C64" s="241" t="s">
        <v>177</v>
      </c>
      <c r="D64" s="242"/>
      <c r="E64" s="243"/>
      <c r="F64" s="244"/>
      <c r="G64" s="245"/>
      <c r="H64" s="159"/>
      <c r="I64" s="159"/>
      <c r="J64" s="159"/>
      <c r="K64" s="159"/>
      <c r="L64" s="159"/>
      <c r="M64" s="159"/>
      <c r="N64" s="148"/>
      <c r="O64" s="148"/>
      <c r="P64" s="148"/>
      <c r="Q64" s="148"/>
      <c r="R64" s="148"/>
      <c r="S64" s="148"/>
      <c r="T64" s="149"/>
      <c r="U64" s="148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113</v>
      </c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3" t="str">
        <f>C64</f>
        <v>pneumatická odsávací jednotka</v>
      </c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/>
      <c r="B65" s="141"/>
      <c r="C65" s="241" t="s">
        <v>173</v>
      </c>
      <c r="D65" s="242"/>
      <c r="E65" s="243"/>
      <c r="F65" s="244"/>
      <c r="G65" s="245"/>
      <c r="H65" s="159"/>
      <c r="I65" s="159"/>
      <c r="J65" s="159"/>
      <c r="K65" s="159"/>
      <c r="L65" s="159"/>
      <c r="M65" s="159"/>
      <c r="N65" s="148"/>
      <c r="O65" s="148"/>
      <c r="P65" s="148"/>
      <c r="Q65" s="148"/>
      <c r="R65" s="148"/>
      <c r="S65" s="148"/>
      <c r="T65" s="149"/>
      <c r="U65" s="148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113</v>
      </c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3" t="str">
        <f>C65</f>
        <v>úprava výfuku vozidla - nerezový adaptér</v>
      </c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41"/>
      <c r="B66" s="141"/>
      <c r="C66" s="241" t="s">
        <v>174</v>
      </c>
      <c r="D66" s="242"/>
      <c r="E66" s="243"/>
      <c r="F66" s="244"/>
      <c r="G66" s="245"/>
      <c r="H66" s="159"/>
      <c r="I66" s="159"/>
      <c r="J66" s="159"/>
      <c r="K66" s="159"/>
      <c r="L66" s="159"/>
      <c r="M66" s="159"/>
      <c r="N66" s="148"/>
      <c r="O66" s="148"/>
      <c r="P66" s="148"/>
      <c r="Q66" s="148"/>
      <c r="R66" s="148"/>
      <c r="S66" s="148"/>
      <c r="T66" s="149"/>
      <c r="U66" s="148"/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113</v>
      </c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3" t="str">
        <f>C66</f>
        <v>uchycovací a závěsné prvky dráhy</v>
      </c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41"/>
      <c r="B67" s="141"/>
      <c r="C67" s="182" t="s">
        <v>170</v>
      </c>
      <c r="D67" s="153"/>
      <c r="E67" s="157"/>
      <c r="F67" s="161"/>
      <c r="G67" s="161"/>
      <c r="H67" s="159"/>
      <c r="I67" s="159"/>
      <c r="J67" s="159"/>
      <c r="K67" s="159"/>
      <c r="L67" s="159"/>
      <c r="M67" s="159"/>
      <c r="N67" s="148"/>
      <c r="O67" s="148"/>
      <c r="P67" s="148"/>
      <c r="Q67" s="148"/>
      <c r="R67" s="148"/>
      <c r="S67" s="148"/>
      <c r="T67" s="149"/>
      <c r="U67" s="148"/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113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/>
      <c r="B68" s="141"/>
      <c r="C68" s="241" t="s">
        <v>179</v>
      </c>
      <c r="D68" s="242"/>
      <c r="E68" s="243"/>
      <c r="F68" s="244"/>
      <c r="G68" s="245"/>
      <c r="H68" s="159"/>
      <c r="I68" s="159"/>
      <c r="J68" s="159"/>
      <c r="K68" s="159"/>
      <c r="L68" s="159"/>
      <c r="M68" s="159"/>
      <c r="N68" s="148"/>
      <c r="O68" s="148"/>
      <c r="P68" s="148"/>
      <c r="Q68" s="148"/>
      <c r="R68" s="148"/>
      <c r="S68" s="148"/>
      <c r="T68" s="149"/>
      <c r="U68" s="148"/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113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3" t="str">
        <f t="shared" ref="BA68:BA73" si="15">C68</f>
        <v>Potrubí a vzduchotechnika - realizace</v>
      </c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41"/>
      <c r="B69" s="141"/>
      <c r="C69" s="241" t="s">
        <v>180</v>
      </c>
      <c r="D69" s="242"/>
      <c r="E69" s="243"/>
      <c r="F69" s="244"/>
      <c r="G69" s="245"/>
      <c r="H69" s="159"/>
      <c r="I69" s="159"/>
      <c r="J69" s="159"/>
      <c r="K69" s="159"/>
      <c r="L69" s="159"/>
      <c r="M69" s="159"/>
      <c r="N69" s="148"/>
      <c r="O69" s="148"/>
      <c r="P69" s="148"/>
      <c r="Q69" s="148"/>
      <c r="R69" s="148"/>
      <c r="S69" s="148"/>
      <c r="T69" s="149"/>
      <c r="U69" s="148"/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113</v>
      </c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3" t="str">
        <f t="shared" si="15"/>
        <v>Realizace odsávacích drah</v>
      </c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/>
      <c r="B70" s="141"/>
      <c r="C70" s="241" t="s">
        <v>181</v>
      </c>
      <c r="D70" s="242"/>
      <c r="E70" s="243"/>
      <c r="F70" s="244"/>
      <c r="G70" s="245"/>
      <c r="H70" s="159"/>
      <c r="I70" s="159"/>
      <c r="J70" s="159"/>
      <c r="K70" s="159"/>
      <c r="L70" s="159"/>
      <c r="M70" s="159"/>
      <c r="N70" s="148"/>
      <c r="O70" s="148"/>
      <c r="P70" s="148"/>
      <c r="Q70" s="148"/>
      <c r="R70" s="148"/>
      <c r="S70" s="148"/>
      <c r="T70" s="149"/>
      <c r="U70" s="148"/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113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3" t="str">
        <f t="shared" si="15"/>
        <v>Potrubí včetně tlumiče hluku</v>
      </c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/>
      <c r="B71" s="141"/>
      <c r="C71" s="241" t="s">
        <v>182</v>
      </c>
      <c r="D71" s="242"/>
      <c r="E71" s="243"/>
      <c r="F71" s="244"/>
      <c r="G71" s="245"/>
      <c r="H71" s="159"/>
      <c r="I71" s="159"/>
      <c r="J71" s="159"/>
      <c r="K71" s="159"/>
      <c r="L71" s="159"/>
      <c r="M71" s="159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113</v>
      </c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3" t="str">
        <f t="shared" si="15"/>
        <v>Zařízení staveniště, plošiny lešení a stavební prostupy</v>
      </c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41"/>
      <c r="B72" s="141"/>
      <c r="C72" s="241" t="s">
        <v>183</v>
      </c>
      <c r="D72" s="242"/>
      <c r="E72" s="243"/>
      <c r="F72" s="244"/>
      <c r="G72" s="245"/>
      <c r="H72" s="159"/>
      <c r="I72" s="159"/>
      <c r="J72" s="159"/>
      <c r="K72" s="159"/>
      <c r="L72" s="159"/>
      <c r="M72" s="159"/>
      <c r="N72" s="148"/>
      <c r="O72" s="148"/>
      <c r="P72" s="148"/>
      <c r="Q72" s="148"/>
      <c r="R72" s="148"/>
      <c r="S72" s="148"/>
      <c r="T72" s="149"/>
      <c r="U72" s="148"/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113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3" t="str">
        <f t="shared" si="15"/>
        <v>Revize elektro</v>
      </c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141"/>
      <c r="B73" s="141"/>
      <c r="C73" s="241" t="s">
        <v>184</v>
      </c>
      <c r="D73" s="242"/>
      <c r="E73" s="243"/>
      <c r="F73" s="244"/>
      <c r="G73" s="245"/>
      <c r="H73" s="159"/>
      <c r="I73" s="159"/>
      <c r="J73" s="159"/>
      <c r="K73" s="159"/>
      <c r="L73" s="159"/>
      <c r="M73" s="159"/>
      <c r="N73" s="148"/>
      <c r="O73" s="148"/>
      <c r="P73" s="148"/>
      <c r="Q73" s="148"/>
      <c r="R73" s="148"/>
      <c r="S73" s="148"/>
      <c r="T73" s="149"/>
      <c r="U73" s="148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113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3" t="str">
        <f t="shared" si="15"/>
        <v>Elektroinstalace</v>
      </c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41">
        <v>26</v>
      </c>
      <c r="B74" s="141" t="s">
        <v>156</v>
      </c>
      <c r="C74" s="179" t="s">
        <v>157</v>
      </c>
      <c r="D74" s="148" t="s">
        <v>158</v>
      </c>
      <c r="E74" s="154">
        <v>0.4</v>
      </c>
      <c r="F74" s="158"/>
      <c r="G74" s="159">
        <f>ROUND(E74*F74,2)</f>
        <v>0</v>
      </c>
      <c r="H74" s="159"/>
      <c r="I74" s="159">
        <f>ROUND(E74*H74,2)</f>
        <v>0</v>
      </c>
      <c r="J74" s="159"/>
      <c r="K74" s="159">
        <f>ROUND(E74*J74,2)</f>
        <v>0</v>
      </c>
      <c r="L74" s="159">
        <v>21</v>
      </c>
      <c r="M74" s="159">
        <f>G74*(1+L74/100)</f>
        <v>0</v>
      </c>
      <c r="N74" s="148">
        <v>0</v>
      </c>
      <c r="O74" s="148">
        <f>ROUND(E74*N74,5)</f>
        <v>0</v>
      </c>
      <c r="P74" s="148">
        <v>0</v>
      </c>
      <c r="Q74" s="148">
        <f>ROUND(E74*P74,5)</f>
        <v>0</v>
      </c>
      <c r="R74" s="148"/>
      <c r="S74" s="148"/>
      <c r="T74" s="149">
        <v>4.7370000000000001</v>
      </c>
      <c r="U74" s="148">
        <f>ROUND(E74*T74,2)</f>
        <v>1.89</v>
      </c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102</v>
      </c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outlineLevel="1" x14ac:dyDescent="0.2">
      <c r="A75" s="141">
        <v>27</v>
      </c>
      <c r="B75" s="141" t="s">
        <v>159</v>
      </c>
      <c r="C75" s="179" t="s">
        <v>160</v>
      </c>
      <c r="D75" s="148" t="s">
        <v>158</v>
      </c>
      <c r="E75" s="154">
        <v>0.4</v>
      </c>
      <c r="F75" s="158"/>
      <c r="G75" s="159">
        <f>ROUND(E75*F75,2)</f>
        <v>0</v>
      </c>
      <c r="H75" s="159"/>
      <c r="I75" s="159">
        <f>ROUND(E75*H75,2)</f>
        <v>0</v>
      </c>
      <c r="J75" s="159"/>
      <c r="K75" s="159">
        <f>ROUND(E75*J75,2)</f>
        <v>0</v>
      </c>
      <c r="L75" s="159">
        <v>21</v>
      </c>
      <c r="M75" s="159">
        <f>G75*(1+L75/100)</f>
        <v>0</v>
      </c>
      <c r="N75" s="148">
        <v>0</v>
      </c>
      <c r="O75" s="148">
        <f>ROUND(E75*N75,5)</f>
        <v>0</v>
      </c>
      <c r="P75" s="148">
        <v>0</v>
      </c>
      <c r="Q75" s="148">
        <f>ROUND(E75*P75,5)</f>
        <v>0</v>
      </c>
      <c r="R75" s="148"/>
      <c r="S75" s="148"/>
      <c r="T75" s="149">
        <v>2.3109999999999999</v>
      </c>
      <c r="U75" s="148">
        <f>ROUND(E75*T75,2)</f>
        <v>0.92</v>
      </c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102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x14ac:dyDescent="0.2">
      <c r="A76" s="142" t="s">
        <v>97</v>
      </c>
      <c r="B76" s="142" t="s">
        <v>69</v>
      </c>
      <c r="C76" s="180" t="s">
        <v>70</v>
      </c>
      <c r="D76" s="150"/>
      <c r="E76" s="155"/>
      <c r="F76" s="160"/>
      <c r="G76" s="160">
        <f>SUMIF(AE77:AE104,"&lt;&gt;NOR",G77:G104)</f>
        <v>0</v>
      </c>
      <c r="H76" s="160"/>
      <c r="I76" s="160">
        <f>SUM(I77:I104)</f>
        <v>0</v>
      </c>
      <c r="J76" s="160"/>
      <c r="K76" s="160">
        <f>SUM(K77:K104)</f>
        <v>0</v>
      </c>
      <c r="L76" s="160"/>
      <c r="M76" s="160">
        <f>SUM(M77:M104)</f>
        <v>0</v>
      </c>
      <c r="N76" s="150"/>
      <c r="O76" s="150">
        <f>SUM(O77:O104)</f>
        <v>0</v>
      </c>
      <c r="P76" s="150"/>
      <c r="Q76" s="150">
        <f>SUM(Q77:Q104)</f>
        <v>0</v>
      </c>
      <c r="R76" s="150"/>
      <c r="S76" s="150"/>
      <c r="T76" s="151"/>
      <c r="U76" s="150">
        <f>SUM(U77:U104)</f>
        <v>0.67999999999999994</v>
      </c>
      <c r="AE76" t="s">
        <v>98</v>
      </c>
    </row>
    <row r="77" spans="1:60" outlineLevel="1" x14ac:dyDescent="0.2">
      <c r="A77" s="141">
        <v>28</v>
      </c>
      <c r="B77" s="141" t="s">
        <v>134</v>
      </c>
      <c r="C77" s="179" t="s">
        <v>185</v>
      </c>
      <c r="D77" s="148" t="s">
        <v>107</v>
      </c>
      <c r="E77" s="154">
        <v>1</v>
      </c>
      <c r="F77" s="158"/>
      <c r="G77" s="159">
        <f>ROUND(E77*F77,2)</f>
        <v>0</v>
      </c>
      <c r="H77" s="159"/>
      <c r="I77" s="159">
        <f>ROUND(E77*H77,2)</f>
        <v>0</v>
      </c>
      <c r="J77" s="159"/>
      <c r="K77" s="159">
        <f>ROUND(E77*J77,2)</f>
        <v>0</v>
      </c>
      <c r="L77" s="159">
        <v>21</v>
      </c>
      <c r="M77" s="159">
        <f>G77*(1+L77/100)</f>
        <v>0</v>
      </c>
      <c r="N77" s="148">
        <v>0</v>
      </c>
      <c r="O77" s="148">
        <f>ROUND(E77*N77,5)</f>
        <v>0</v>
      </c>
      <c r="P77" s="148">
        <v>0</v>
      </c>
      <c r="Q77" s="148">
        <f>ROUND(E77*P77,5)</f>
        <v>0</v>
      </c>
      <c r="R77" s="148"/>
      <c r="S77" s="148"/>
      <c r="T77" s="149">
        <v>0</v>
      </c>
      <c r="U77" s="148">
        <f>ROUND(E77*T77,2)</f>
        <v>0</v>
      </c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123</v>
      </c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41"/>
      <c r="B78" s="141"/>
      <c r="C78" s="241" t="s">
        <v>186</v>
      </c>
      <c r="D78" s="242"/>
      <c r="E78" s="243"/>
      <c r="F78" s="244"/>
      <c r="G78" s="245"/>
      <c r="H78" s="159"/>
      <c r="I78" s="159"/>
      <c r="J78" s="159"/>
      <c r="K78" s="159"/>
      <c r="L78" s="159"/>
      <c r="M78" s="159"/>
      <c r="N78" s="148"/>
      <c r="O78" s="148"/>
      <c r="P78" s="148"/>
      <c r="Q78" s="148"/>
      <c r="R78" s="148"/>
      <c r="S78" s="148"/>
      <c r="T78" s="149"/>
      <c r="U78" s="148"/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113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3" t="str">
        <f t="shared" ref="BA78:BA88" si="16">C78</f>
        <v>venkovní kondenzační jednotka SPLIT</v>
      </c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41"/>
      <c r="B79" s="141"/>
      <c r="C79" s="241" t="s">
        <v>187</v>
      </c>
      <c r="D79" s="242"/>
      <c r="E79" s="243"/>
      <c r="F79" s="244"/>
      <c r="G79" s="245"/>
      <c r="H79" s="159"/>
      <c r="I79" s="159"/>
      <c r="J79" s="159"/>
      <c r="K79" s="159"/>
      <c r="L79" s="159"/>
      <c r="M79" s="159"/>
      <c r="N79" s="148"/>
      <c r="O79" s="148"/>
      <c r="P79" s="148"/>
      <c r="Q79" s="148"/>
      <c r="R79" s="148"/>
      <c r="S79" s="148"/>
      <c r="T79" s="149"/>
      <c r="U79" s="148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113</v>
      </c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3" t="str">
        <f t="shared" si="16"/>
        <v>nominální výkon: Qchl=3,5kW / Qtop=4,0kW</v>
      </c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41"/>
      <c r="B80" s="141"/>
      <c r="C80" s="241" t="s">
        <v>188</v>
      </c>
      <c r="D80" s="242"/>
      <c r="E80" s="243"/>
      <c r="F80" s="244"/>
      <c r="G80" s="245"/>
      <c r="H80" s="159"/>
      <c r="I80" s="159"/>
      <c r="J80" s="159"/>
      <c r="K80" s="159"/>
      <c r="L80" s="159"/>
      <c r="M80" s="159"/>
      <c r="N80" s="148"/>
      <c r="O80" s="148"/>
      <c r="P80" s="148"/>
      <c r="Q80" s="148"/>
      <c r="R80" s="148"/>
      <c r="S80" s="148"/>
      <c r="T80" s="149"/>
      <c r="U80" s="148"/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113</v>
      </c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3" t="str">
        <f t="shared" si="16"/>
        <v>napájení 230V, MCA=12A, doporučené jištění C/16A</v>
      </c>
      <c r="BB80" s="140"/>
      <c r="BC80" s="140"/>
      <c r="BD80" s="140"/>
      <c r="BE80" s="140"/>
      <c r="BF80" s="140"/>
      <c r="BG80" s="140"/>
      <c r="BH80" s="140"/>
    </row>
    <row r="81" spans="1:60" outlineLevel="1" x14ac:dyDescent="0.2">
      <c r="A81" s="141"/>
      <c r="B81" s="141"/>
      <c r="C81" s="241" t="s">
        <v>189</v>
      </c>
      <c r="D81" s="242"/>
      <c r="E81" s="243"/>
      <c r="F81" s="244"/>
      <c r="G81" s="245"/>
      <c r="H81" s="159"/>
      <c r="I81" s="159"/>
      <c r="J81" s="159"/>
      <c r="K81" s="159"/>
      <c r="L81" s="159"/>
      <c r="M81" s="159"/>
      <c r="N81" s="148"/>
      <c r="O81" s="148"/>
      <c r="P81" s="148"/>
      <c r="Q81" s="148"/>
      <c r="R81" s="148"/>
      <c r="S81" s="148"/>
      <c r="T81" s="149"/>
      <c r="U81" s="148"/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113</v>
      </c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3" t="str">
        <f t="shared" si="16"/>
        <v>průměr potrubí: 6,35mm x 9,52mm</v>
      </c>
      <c r="BB81" s="140"/>
      <c r="BC81" s="140"/>
      <c r="BD81" s="140"/>
      <c r="BE81" s="140"/>
      <c r="BF81" s="140"/>
      <c r="BG81" s="140"/>
      <c r="BH81" s="140"/>
    </row>
    <row r="82" spans="1:60" outlineLevel="1" x14ac:dyDescent="0.2">
      <c r="A82" s="141"/>
      <c r="B82" s="141"/>
      <c r="C82" s="241" t="s">
        <v>190</v>
      </c>
      <c r="D82" s="242"/>
      <c r="E82" s="243"/>
      <c r="F82" s="244"/>
      <c r="G82" s="245"/>
      <c r="H82" s="159"/>
      <c r="I82" s="159"/>
      <c r="J82" s="159"/>
      <c r="K82" s="159"/>
      <c r="L82" s="159"/>
      <c r="M82" s="159"/>
      <c r="N82" s="148"/>
      <c r="O82" s="148"/>
      <c r="P82" s="148"/>
      <c r="Q82" s="148"/>
      <c r="R82" s="148"/>
      <c r="S82" s="148"/>
      <c r="T82" s="149"/>
      <c r="U82" s="148"/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113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3" t="str">
        <f t="shared" si="16"/>
        <v>typ chladiva - předplnění: R32 - 1,2kg - 20m</v>
      </c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41"/>
      <c r="B83" s="141"/>
      <c r="C83" s="241" t="s">
        <v>191</v>
      </c>
      <c r="D83" s="242"/>
      <c r="E83" s="243"/>
      <c r="F83" s="244"/>
      <c r="G83" s="245"/>
      <c r="H83" s="159"/>
      <c r="I83" s="159"/>
      <c r="J83" s="159"/>
      <c r="K83" s="159"/>
      <c r="L83" s="159"/>
      <c r="M83" s="159"/>
      <c r="N83" s="148"/>
      <c r="O83" s="148"/>
      <c r="P83" s="148"/>
      <c r="Q83" s="148"/>
      <c r="R83" s="148"/>
      <c r="S83" s="148"/>
      <c r="T83" s="149"/>
      <c r="U83" s="148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113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3" t="str">
        <f t="shared" si="16"/>
        <v>rozměry (šířka x výška x hloubka): 880x638x310mm</v>
      </c>
      <c r="BB83" s="140"/>
      <c r="BC83" s="140"/>
      <c r="BD83" s="140"/>
      <c r="BE83" s="140"/>
      <c r="BF83" s="140"/>
      <c r="BG83" s="140"/>
      <c r="BH83" s="140"/>
    </row>
    <row r="84" spans="1:60" outlineLevel="1" x14ac:dyDescent="0.2">
      <c r="A84" s="141"/>
      <c r="B84" s="141"/>
      <c r="C84" s="241" t="s">
        <v>192</v>
      </c>
      <c r="D84" s="242"/>
      <c r="E84" s="243"/>
      <c r="F84" s="244"/>
      <c r="G84" s="245"/>
      <c r="H84" s="159"/>
      <c r="I84" s="159"/>
      <c r="J84" s="159"/>
      <c r="K84" s="159"/>
      <c r="L84" s="159"/>
      <c r="M84" s="159"/>
      <c r="N84" s="148"/>
      <c r="O84" s="148"/>
      <c r="P84" s="148"/>
      <c r="Q84" s="148"/>
      <c r="R84" s="148"/>
      <c r="S84" s="148"/>
      <c r="T84" s="149"/>
      <c r="U84" s="148"/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113</v>
      </c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3" t="str">
        <f t="shared" si="16"/>
        <v>hmotnost jednotky 43kg</v>
      </c>
      <c r="BB84" s="140"/>
      <c r="BC84" s="140"/>
      <c r="BD84" s="140"/>
      <c r="BE84" s="140"/>
      <c r="BF84" s="140"/>
      <c r="BG84" s="140"/>
      <c r="BH84" s="140"/>
    </row>
    <row r="85" spans="1:60" outlineLevel="1" x14ac:dyDescent="0.2">
      <c r="A85" s="141"/>
      <c r="B85" s="141"/>
      <c r="C85" s="241" t="s">
        <v>193</v>
      </c>
      <c r="D85" s="242"/>
      <c r="E85" s="243"/>
      <c r="F85" s="244"/>
      <c r="G85" s="245"/>
      <c r="H85" s="159"/>
      <c r="I85" s="159"/>
      <c r="J85" s="159"/>
      <c r="K85" s="159"/>
      <c r="L85" s="159"/>
      <c r="M85" s="159"/>
      <c r="N85" s="148"/>
      <c r="O85" s="148"/>
      <c r="P85" s="148"/>
      <c r="Q85" s="148"/>
      <c r="R85" s="148"/>
      <c r="S85" s="148"/>
      <c r="T85" s="149"/>
      <c r="U85" s="148"/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113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3" t="str">
        <f t="shared" si="16"/>
        <v>provozní rozsah chlazení/vytápění -20 až 52°C/-25 až 24°C</v>
      </c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41"/>
      <c r="B86" s="141"/>
      <c r="C86" s="241" t="s">
        <v>194</v>
      </c>
      <c r="D86" s="242"/>
      <c r="E86" s="243"/>
      <c r="F86" s="244"/>
      <c r="G86" s="245"/>
      <c r="H86" s="159"/>
      <c r="I86" s="159"/>
      <c r="J86" s="159"/>
      <c r="K86" s="159"/>
      <c r="L86" s="159"/>
      <c r="M86" s="159"/>
      <c r="N86" s="148"/>
      <c r="O86" s="148"/>
      <c r="P86" s="148"/>
      <c r="Q86" s="148"/>
      <c r="R86" s="148"/>
      <c r="S86" s="148"/>
      <c r="T86" s="149"/>
      <c r="U86" s="148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113</v>
      </c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3" t="str">
        <f t="shared" si="16"/>
        <v>maximální délka potrubí: 30 m</v>
      </c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141"/>
      <c r="B87" s="141"/>
      <c r="C87" s="241" t="s">
        <v>195</v>
      </c>
      <c r="D87" s="242"/>
      <c r="E87" s="243"/>
      <c r="F87" s="244"/>
      <c r="G87" s="245"/>
      <c r="H87" s="159"/>
      <c r="I87" s="159"/>
      <c r="J87" s="159"/>
      <c r="K87" s="159"/>
      <c r="L87" s="159"/>
      <c r="M87" s="159"/>
      <c r="N87" s="148"/>
      <c r="O87" s="148"/>
      <c r="P87" s="148"/>
      <c r="Q87" s="148"/>
      <c r="R87" s="148"/>
      <c r="S87" s="148"/>
      <c r="T87" s="149"/>
      <c r="U87" s="148"/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113</v>
      </c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3" t="str">
        <f t="shared" si="16"/>
        <v>hladina akustického tlaku v 1m = 45/45dBA</v>
      </c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41"/>
      <c r="B88" s="141"/>
      <c r="C88" s="241" t="s">
        <v>196</v>
      </c>
      <c r="D88" s="242"/>
      <c r="E88" s="243"/>
      <c r="F88" s="244"/>
      <c r="G88" s="245"/>
      <c r="H88" s="159"/>
      <c r="I88" s="159"/>
      <c r="J88" s="159"/>
      <c r="K88" s="159"/>
      <c r="L88" s="159"/>
      <c r="M88" s="159"/>
      <c r="N88" s="148"/>
      <c r="O88" s="148"/>
      <c r="P88" s="148"/>
      <c r="Q88" s="148"/>
      <c r="R88" s="148"/>
      <c r="S88" s="148"/>
      <c r="T88" s="149"/>
      <c r="U88" s="148"/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113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3" t="str">
        <f t="shared" si="16"/>
        <v>při použití IR ov. AR-EH04E možnost temperace prostoru na 8°C (topení)</v>
      </c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41">
        <v>29</v>
      </c>
      <c r="B89" s="141" t="s">
        <v>145</v>
      </c>
      <c r="C89" s="179" t="s">
        <v>197</v>
      </c>
      <c r="D89" s="148" t="s">
        <v>107</v>
      </c>
      <c r="E89" s="154">
        <v>1</v>
      </c>
      <c r="F89" s="158"/>
      <c r="G89" s="159">
        <f>ROUND(E89*F89,2)</f>
        <v>0</v>
      </c>
      <c r="H89" s="159"/>
      <c r="I89" s="159">
        <f>ROUND(E89*H89,2)</f>
        <v>0</v>
      </c>
      <c r="J89" s="159"/>
      <c r="K89" s="159">
        <f>ROUND(E89*J89,2)</f>
        <v>0</v>
      </c>
      <c r="L89" s="159">
        <v>21</v>
      </c>
      <c r="M89" s="159">
        <f>G89*(1+L89/100)</f>
        <v>0</v>
      </c>
      <c r="N89" s="148">
        <v>0</v>
      </c>
      <c r="O89" s="148">
        <f>ROUND(E89*N89,5)</f>
        <v>0</v>
      </c>
      <c r="P89" s="148">
        <v>0</v>
      </c>
      <c r="Q89" s="148">
        <f>ROUND(E89*P89,5)</f>
        <v>0</v>
      </c>
      <c r="R89" s="148"/>
      <c r="S89" s="148"/>
      <c r="T89" s="149">
        <v>0</v>
      </c>
      <c r="U89" s="148">
        <f>ROUND(E89*T89,2)</f>
        <v>0</v>
      </c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123</v>
      </c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outlineLevel="1" x14ac:dyDescent="0.2">
      <c r="A90" s="141"/>
      <c r="B90" s="141"/>
      <c r="C90" s="241" t="s">
        <v>197</v>
      </c>
      <c r="D90" s="242"/>
      <c r="E90" s="243"/>
      <c r="F90" s="244"/>
      <c r="G90" s="245"/>
      <c r="H90" s="159"/>
      <c r="I90" s="159"/>
      <c r="J90" s="159"/>
      <c r="K90" s="159"/>
      <c r="L90" s="159"/>
      <c r="M90" s="159"/>
      <c r="N90" s="148"/>
      <c r="O90" s="148"/>
      <c r="P90" s="148"/>
      <c r="Q90" s="148"/>
      <c r="R90" s="148"/>
      <c r="S90" s="148"/>
      <c r="T90" s="149"/>
      <c r="U90" s="148"/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113</v>
      </c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3" t="str">
        <f t="shared" ref="BA90:BA96" si="17">C90</f>
        <v>vnitřní nástěnná jednotka</v>
      </c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41"/>
      <c r="B91" s="141"/>
      <c r="C91" s="241" t="s">
        <v>187</v>
      </c>
      <c r="D91" s="242"/>
      <c r="E91" s="243"/>
      <c r="F91" s="244"/>
      <c r="G91" s="245"/>
      <c r="H91" s="159"/>
      <c r="I91" s="159"/>
      <c r="J91" s="159"/>
      <c r="K91" s="159"/>
      <c r="L91" s="159"/>
      <c r="M91" s="159"/>
      <c r="N91" s="148"/>
      <c r="O91" s="148"/>
      <c r="P91" s="148"/>
      <c r="Q91" s="148"/>
      <c r="R91" s="148"/>
      <c r="S91" s="148"/>
      <c r="T91" s="149"/>
      <c r="U91" s="148"/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113</v>
      </c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3" t="str">
        <f t="shared" si="17"/>
        <v>nominální výkon: Qchl=3,5kW / Qtop=4,0kW</v>
      </c>
      <c r="BB91" s="140"/>
      <c r="BC91" s="140"/>
      <c r="BD91" s="140"/>
      <c r="BE91" s="140"/>
      <c r="BF91" s="140"/>
      <c r="BG91" s="140"/>
      <c r="BH91" s="140"/>
    </row>
    <row r="92" spans="1:60" outlineLevel="1" x14ac:dyDescent="0.2">
      <c r="A92" s="141"/>
      <c r="B92" s="141"/>
      <c r="C92" s="241" t="s">
        <v>198</v>
      </c>
      <c r="D92" s="242"/>
      <c r="E92" s="243"/>
      <c r="F92" s="244"/>
      <c r="G92" s="245"/>
      <c r="H92" s="159"/>
      <c r="I92" s="159"/>
      <c r="J92" s="159"/>
      <c r="K92" s="159"/>
      <c r="L92" s="159"/>
      <c r="M92" s="159"/>
      <c r="N92" s="148"/>
      <c r="O92" s="148"/>
      <c r="P92" s="148"/>
      <c r="Q92" s="148"/>
      <c r="R92" s="148"/>
      <c r="S92" s="148"/>
      <c r="T92" s="149"/>
      <c r="U92" s="148"/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113</v>
      </c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3" t="str">
        <f t="shared" si="17"/>
        <v>SEER/SCOP= 7,7 / 4,6</v>
      </c>
      <c r="BB92" s="140"/>
      <c r="BC92" s="140"/>
      <c r="BD92" s="140"/>
      <c r="BE92" s="140"/>
      <c r="BF92" s="140"/>
      <c r="BG92" s="140"/>
      <c r="BH92" s="140"/>
    </row>
    <row r="93" spans="1:60" outlineLevel="1" x14ac:dyDescent="0.2">
      <c r="A93" s="141"/>
      <c r="B93" s="141"/>
      <c r="C93" s="241" t="s">
        <v>199</v>
      </c>
      <c r="D93" s="242"/>
      <c r="E93" s="243"/>
      <c r="F93" s="244"/>
      <c r="G93" s="245"/>
      <c r="H93" s="159"/>
      <c r="I93" s="159"/>
      <c r="J93" s="159"/>
      <c r="K93" s="159"/>
      <c r="L93" s="159"/>
      <c r="M93" s="159"/>
      <c r="N93" s="148"/>
      <c r="O93" s="148"/>
      <c r="P93" s="148"/>
      <c r="Q93" s="148"/>
      <c r="R93" s="148"/>
      <c r="S93" s="148"/>
      <c r="T93" s="149"/>
      <c r="U93" s="148"/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113</v>
      </c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3" t="str">
        <f t="shared" si="17"/>
        <v>rozměry (šířka x výška x hloubka): 889x215x299mm</v>
      </c>
      <c r="BB93" s="140"/>
      <c r="BC93" s="140"/>
      <c r="BD93" s="140"/>
      <c r="BE93" s="140"/>
      <c r="BF93" s="140"/>
      <c r="BG93" s="140"/>
      <c r="BH93" s="140"/>
    </row>
    <row r="94" spans="1:60" outlineLevel="1" x14ac:dyDescent="0.2">
      <c r="A94" s="141"/>
      <c r="B94" s="141"/>
      <c r="C94" s="241" t="s">
        <v>200</v>
      </c>
      <c r="D94" s="242"/>
      <c r="E94" s="243"/>
      <c r="F94" s="244"/>
      <c r="G94" s="245"/>
      <c r="H94" s="159"/>
      <c r="I94" s="159"/>
      <c r="J94" s="159"/>
      <c r="K94" s="159"/>
      <c r="L94" s="159"/>
      <c r="M94" s="159"/>
      <c r="N94" s="148"/>
      <c r="O94" s="148"/>
      <c r="P94" s="148"/>
      <c r="Q94" s="148"/>
      <c r="R94" s="148"/>
      <c r="S94" s="148"/>
      <c r="T94" s="149"/>
      <c r="U94" s="148"/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113</v>
      </c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3" t="str">
        <f t="shared" si="17"/>
        <v>hmotnost jednotky 10,6kg</v>
      </c>
      <c r="BB94" s="140"/>
      <c r="BC94" s="140"/>
      <c r="BD94" s="140"/>
      <c r="BE94" s="140"/>
      <c r="BF94" s="140"/>
      <c r="BG94" s="140"/>
      <c r="BH94" s="140"/>
    </row>
    <row r="95" spans="1:60" outlineLevel="1" x14ac:dyDescent="0.2">
      <c r="A95" s="141"/>
      <c r="B95" s="141"/>
      <c r="C95" s="241" t="s">
        <v>189</v>
      </c>
      <c r="D95" s="242"/>
      <c r="E95" s="243"/>
      <c r="F95" s="244"/>
      <c r="G95" s="245"/>
      <c r="H95" s="159"/>
      <c r="I95" s="159"/>
      <c r="J95" s="159"/>
      <c r="K95" s="159"/>
      <c r="L95" s="159"/>
      <c r="M95" s="159"/>
      <c r="N95" s="148"/>
      <c r="O95" s="148"/>
      <c r="P95" s="148"/>
      <c r="Q95" s="148"/>
      <c r="R95" s="148"/>
      <c r="S95" s="148"/>
      <c r="T95" s="149"/>
      <c r="U95" s="148"/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113</v>
      </c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3" t="str">
        <f t="shared" si="17"/>
        <v>průměr potrubí: 6,35mm x 9,52mm</v>
      </c>
      <c r="BB95" s="140"/>
      <c r="BC95" s="140"/>
      <c r="BD95" s="140"/>
      <c r="BE95" s="140"/>
      <c r="BF95" s="140"/>
      <c r="BG95" s="140"/>
      <c r="BH95" s="140"/>
    </row>
    <row r="96" spans="1:60" outlineLevel="1" x14ac:dyDescent="0.2">
      <c r="A96" s="141"/>
      <c r="B96" s="141"/>
      <c r="C96" s="241" t="s">
        <v>201</v>
      </c>
      <c r="D96" s="242"/>
      <c r="E96" s="243"/>
      <c r="F96" s="244"/>
      <c r="G96" s="245"/>
      <c r="H96" s="159"/>
      <c r="I96" s="159"/>
      <c r="J96" s="159"/>
      <c r="K96" s="159"/>
      <c r="L96" s="159"/>
      <c r="M96" s="159"/>
      <c r="N96" s="148"/>
      <c r="O96" s="148"/>
      <c r="P96" s="148"/>
      <c r="Q96" s="148"/>
      <c r="R96" s="148"/>
      <c r="S96" s="148"/>
      <c r="T96" s="149"/>
      <c r="U96" s="148"/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113</v>
      </c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3" t="str">
        <f t="shared" si="17"/>
        <v>pozn. jednotka je včetně IR ovladače</v>
      </c>
      <c r="BB96" s="140"/>
      <c r="BC96" s="140"/>
      <c r="BD96" s="140"/>
      <c r="BE96" s="140"/>
      <c r="BF96" s="140"/>
      <c r="BG96" s="140"/>
      <c r="BH96" s="140"/>
    </row>
    <row r="97" spans="1:60" outlineLevel="1" x14ac:dyDescent="0.2">
      <c r="A97" s="141">
        <v>30</v>
      </c>
      <c r="B97" s="141" t="s">
        <v>153</v>
      </c>
      <c r="C97" s="179" t="s">
        <v>202</v>
      </c>
      <c r="D97" s="148" t="s">
        <v>107</v>
      </c>
      <c r="E97" s="154">
        <v>1</v>
      </c>
      <c r="F97" s="158"/>
      <c r="G97" s="159">
        <f t="shared" ref="G97:G104" si="18">ROUND(E97*F97,2)</f>
        <v>0</v>
      </c>
      <c r="H97" s="159"/>
      <c r="I97" s="159">
        <f t="shared" ref="I97:I104" si="19">ROUND(E97*H97,2)</f>
        <v>0</v>
      </c>
      <c r="J97" s="159"/>
      <c r="K97" s="159">
        <f t="shared" ref="K97:K104" si="20">ROUND(E97*J97,2)</f>
        <v>0</v>
      </c>
      <c r="L97" s="159">
        <v>21</v>
      </c>
      <c r="M97" s="159">
        <f t="shared" ref="M97:M104" si="21">G97*(1+L97/100)</f>
        <v>0</v>
      </c>
      <c r="N97" s="148">
        <v>0</v>
      </c>
      <c r="O97" s="148">
        <f t="shared" ref="O97:O104" si="22">ROUND(E97*N97,5)</f>
        <v>0</v>
      </c>
      <c r="P97" s="148">
        <v>0</v>
      </c>
      <c r="Q97" s="148">
        <f t="shared" ref="Q97:Q104" si="23">ROUND(E97*P97,5)</f>
        <v>0</v>
      </c>
      <c r="R97" s="148"/>
      <c r="S97" s="148"/>
      <c r="T97" s="149">
        <v>0</v>
      </c>
      <c r="U97" s="148">
        <f t="shared" ref="U97:U104" si="24">ROUND(E97*T97,2)</f>
        <v>0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123</v>
      </c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outlineLevel="1" x14ac:dyDescent="0.2">
      <c r="A98" s="141">
        <v>31</v>
      </c>
      <c r="B98" s="141" t="s">
        <v>120</v>
      </c>
      <c r="C98" s="179" t="s">
        <v>203</v>
      </c>
      <c r="D98" s="148" t="s">
        <v>107</v>
      </c>
      <c r="E98" s="154">
        <v>1</v>
      </c>
      <c r="F98" s="158"/>
      <c r="G98" s="159">
        <f t="shared" si="18"/>
        <v>0</v>
      </c>
      <c r="H98" s="159"/>
      <c r="I98" s="159">
        <f t="shared" si="19"/>
        <v>0</v>
      </c>
      <c r="J98" s="159"/>
      <c r="K98" s="159">
        <f t="shared" si="20"/>
        <v>0</v>
      </c>
      <c r="L98" s="159">
        <v>21</v>
      </c>
      <c r="M98" s="159">
        <f t="shared" si="21"/>
        <v>0</v>
      </c>
      <c r="N98" s="148">
        <v>0</v>
      </c>
      <c r="O98" s="148">
        <f t="shared" si="22"/>
        <v>0</v>
      </c>
      <c r="P98" s="148">
        <v>0</v>
      </c>
      <c r="Q98" s="148">
        <f t="shared" si="23"/>
        <v>0</v>
      </c>
      <c r="R98" s="148"/>
      <c r="S98" s="148"/>
      <c r="T98" s="149">
        <v>0</v>
      </c>
      <c r="U98" s="148">
        <f t="shared" si="24"/>
        <v>0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123</v>
      </c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">
      <c r="A99" s="141">
        <v>32</v>
      </c>
      <c r="B99" s="141" t="s">
        <v>125</v>
      </c>
      <c r="C99" s="179" t="s">
        <v>204</v>
      </c>
      <c r="D99" s="148" t="s">
        <v>107</v>
      </c>
      <c r="E99" s="154">
        <v>1</v>
      </c>
      <c r="F99" s="158"/>
      <c r="G99" s="159">
        <f t="shared" si="18"/>
        <v>0</v>
      </c>
      <c r="H99" s="159"/>
      <c r="I99" s="159">
        <f t="shared" si="19"/>
        <v>0</v>
      </c>
      <c r="J99" s="159"/>
      <c r="K99" s="159">
        <f t="shared" si="20"/>
        <v>0</v>
      </c>
      <c r="L99" s="159">
        <v>21</v>
      </c>
      <c r="M99" s="159">
        <f t="shared" si="21"/>
        <v>0</v>
      </c>
      <c r="N99" s="148">
        <v>0</v>
      </c>
      <c r="O99" s="148">
        <f t="shared" si="22"/>
        <v>0</v>
      </c>
      <c r="P99" s="148">
        <v>0</v>
      </c>
      <c r="Q99" s="148">
        <f t="shared" si="23"/>
        <v>0</v>
      </c>
      <c r="R99" s="148"/>
      <c r="S99" s="148"/>
      <c r="T99" s="149">
        <v>0</v>
      </c>
      <c r="U99" s="148">
        <f t="shared" si="24"/>
        <v>0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102</v>
      </c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outlineLevel="1" x14ac:dyDescent="0.2">
      <c r="A100" s="141">
        <v>33</v>
      </c>
      <c r="B100" s="141" t="s">
        <v>127</v>
      </c>
      <c r="C100" s="179" t="s">
        <v>205</v>
      </c>
      <c r="D100" s="148" t="s">
        <v>107</v>
      </c>
      <c r="E100" s="154">
        <v>1</v>
      </c>
      <c r="F100" s="158"/>
      <c r="G100" s="159">
        <f t="shared" si="18"/>
        <v>0</v>
      </c>
      <c r="H100" s="159"/>
      <c r="I100" s="159">
        <f t="shared" si="19"/>
        <v>0</v>
      </c>
      <c r="J100" s="159"/>
      <c r="K100" s="159">
        <f t="shared" si="20"/>
        <v>0</v>
      </c>
      <c r="L100" s="159">
        <v>21</v>
      </c>
      <c r="M100" s="159">
        <f t="shared" si="21"/>
        <v>0</v>
      </c>
      <c r="N100" s="148">
        <v>0</v>
      </c>
      <c r="O100" s="148">
        <f t="shared" si="22"/>
        <v>0</v>
      </c>
      <c r="P100" s="148">
        <v>0</v>
      </c>
      <c r="Q100" s="148">
        <f t="shared" si="23"/>
        <v>0</v>
      </c>
      <c r="R100" s="148"/>
      <c r="S100" s="148"/>
      <c r="T100" s="149">
        <v>0</v>
      </c>
      <c r="U100" s="148">
        <f t="shared" si="24"/>
        <v>0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 t="s">
        <v>102</v>
      </c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ht="22.5" outlineLevel="1" x14ac:dyDescent="0.2">
      <c r="A101" s="141">
        <v>34</v>
      </c>
      <c r="B101" s="141" t="s">
        <v>130</v>
      </c>
      <c r="C101" s="179" t="s">
        <v>206</v>
      </c>
      <c r="D101" s="148" t="s">
        <v>122</v>
      </c>
      <c r="E101" s="154">
        <v>10</v>
      </c>
      <c r="F101" s="158"/>
      <c r="G101" s="159">
        <f t="shared" si="18"/>
        <v>0</v>
      </c>
      <c r="H101" s="159"/>
      <c r="I101" s="159">
        <f t="shared" si="19"/>
        <v>0</v>
      </c>
      <c r="J101" s="159"/>
      <c r="K101" s="159">
        <f t="shared" si="20"/>
        <v>0</v>
      </c>
      <c r="L101" s="159">
        <v>21</v>
      </c>
      <c r="M101" s="159">
        <f t="shared" si="21"/>
        <v>0</v>
      </c>
      <c r="N101" s="148">
        <v>0</v>
      </c>
      <c r="O101" s="148">
        <f t="shared" si="22"/>
        <v>0</v>
      </c>
      <c r="P101" s="148">
        <v>0</v>
      </c>
      <c r="Q101" s="148">
        <f t="shared" si="23"/>
        <v>0</v>
      </c>
      <c r="R101" s="148"/>
      <c r="S101" s="148"/>
      <c r="T101" s="149">
        <v>0</v>
      </c>
      <c r="U101" s="148">
        <f t="shared" si="24"/>
        <v>0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123</v>
      </c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ht="22.5" outlineLevel="1" x14ac:dyDescent="0.2">
      <c r="A102" s="141">
        <v>35</v>
      </c>
      <c r="B102" s="141" t="s">
        <v>132</v>
      </c>
      <c r="C102" s="179" t="s">
        <v>207</v>
      </c>
      <c r="D102" s="148" t="s">
        <v>129</v>
      </c>
      <c r="E102" s="154">
        <v>5</v>
      </c>
      <c r="F102" s="158"/>
      <c r="G102" s="159">
        <f t="shared" si="18"/>
        <v>0</v>
      </c>
      <c r="H102" s="159"/>
      <c r="I102" s="159">
        <f t="shared" si="19"/>
        <v>0</v>
      </c>
      <c r="J102" s="159"/>
      <c r="K102" s="159">
        <f t="shared" si="20"/>
        <v>0</v>
      </c>
      <c r="L102" s="159">
        <v>21</v>
      </c>
      <c r="M102" s="159">
        <f t="shared" si="21"/>
        <v>0</v>
      </c>
      <c r="N102" s="148">
        <v>0</v>
      </c>
      <c r="O102" s="148">
        <f t="shared" si="22"/>
        <v>0</v>
      </c>
      <c r="P102" s="148">
        <v>0</v>
      </c>
      <c r="Q102" s="148">
        <f t="shared" si="23"/>
        <v>0</v>
      </c>
      <c r="R102" s="148"/>
      <c r="S102" s="148"/>
      <c r="T102" s="149">
        <v>0</v>
      </c>
      <c r="U102" s="148">
        <f t="shared" si="24"/>
        <v>0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 t="s">
        <v>123</v>
      </c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2">
      <c r="A103" s="141">
        <v>36</v>
      </c>
      <c r="B103" s="141" t="s">
        <v>208</v>
      </c>
      <c r="C103" s="179" t="s">
        <v>209</v>
      </c>
      <c r="D103" s="148" t="s">
        <v>158</v>
      </c>
      <c r="E103" s="154">
        <v>0.15</v>
      </c>
      <c r="F103" s="158"/>
      <c r="G103" s="159">
        <f t="shared" si="18"/>
        <v>0</v>
      </c>
      <c r="H103" s="159"/>
      <c r="I103" s="159">
        <f t="shared" si="19"/>
        <v>0</v>
      </c>
      <c r="J103" s="159"/>
      <c r="K103" s="159">
        <f t="shared" si="20"/>
        <v>0</v>
      </c>
      <c r="L103" s="159">
        <v>21</v>
      </c>
      <c r="M103" s="159">
        <f t="shared" si="21"/>
        <v>0</v>
      </c>
      <c r="N103" s="148">
        <v>0</v>
      </c>
      <c r="O103" s="148">
        <f t="shared" si="22"/>
        <v>0</v>
      </c>
      <c r="P103" s="148">
        <v>0</v>
      </c>
      <c r="Q103" s="148">
        <f t="shared" si="23"/>
        <v>0</v>
      </c>
      <c r="R103" s="148"/>
      <c r="S103" s="148"/>
      <c r="T103" s="149">
        <v>4.0430000000000001</v>
      </c>
      <c r="U103" s="148">
        <f t="shared" si="24"/>
        <v>0.61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102</v>
      </c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2">
      <c r="A104" s="169">
        <v>37</v>
      </c>
      <c r="B104" s="169" t="s">
        <v>210</v>
      </c>
      <c r="C104" s="183" t="s">
        <v>211</v>
      </c>
      <c r="D104" s="170" t="s">
        <v>158</v>
      </c>
      <c r="E104" s="171">
        <v>0.15</v>
      </c>
      <c r="F104" s="172"/>
      <c r="G104" s="173">
        <f t="shared" si="18"/>
        <v>0</v>
      </c>
      <c r="H104" s="173"/>
      <c r="I104" s="173">
        <f t="shared" si="19"/>
        <v>0</v>
      </c>
      <c r="J104" s="173"/>
      <c r="K104" s="173">
        <f t="shared" si="20"/>
        <v>0</v>
      </c>
      <c r="L104" s="173">
        <v>21</v>
      </c>
      <c r="M104" s="173">
        <f t="shared" si="21"/>
        <v>0</v>
      </c>
      <c r="N104" s="170">
        <v>0</v>
      </c>
      <c r="O104" s="170">
        <f t="shared" si="22"/>
        <v>0</v>
      </c>
      <c r="P104" s="170">
        <v>0</v>
      </c>
      <c r="Q104" s="170">
        <f t="shared" si="23"/>
        <v>0</v>
      </c>
      <c r="R104" s="170"/>
      <c r="S104" s="170"/>
      <c r="T104" s="174">
        <v>0.48899999999999999</v>
      </c>
      <c r="U104" s="170">
        <f t="shared" si="24"/>
        <v>7.0000000000000007E-2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102</v>
      </c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x14ac:dyDescent="0.2">
      <c r="A105" s="4"/>
      <c r="B105" s="5" t="s">
        <v>170</v>
      </c>
      <c r="C105" s="184" t="s">
        <v>170</v>
      </c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AC105">
        <v>15</v>
      </c>
      <c r="AD105">
        <v>21</v>
      </c>
    </row>
    <row r="106" spans="1:60" x14ac:dyDescent="0.2">
      <c r="A106" s="175"/>
      <c r="B106" s="176" t="s">
        <v>28</v>
      </c>
      <c r="C106" s="185" t="s">
        <v>170</v>
      </c>
      <c r="D106" s="177"/>
      <c r="E106" s="177"/>
      <c r="F106" s="177"/>
      <c r="G106" s="178">
        <f>G8+G12+G14+G41+G76</f>
        <v>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AC106">
        <f>SUMIF(L7:L104,AC105,G7:G104)</f>
        <v>0</v>
      </c>
      <c r="AD106">
        <f>SUMIF(L7:L104,AD105,G7:G104)</f>
        <v>0</v>
      </c>
      <c r="AE106" t="s">
        <v>213</v>
      </c>
    </row>
    <row r="107" spans="1:60" x14ac:dyDescent="0.2">
      <c r="A107" s="4"/>
      <c r="B107" s="5" t="s">
        <v>170</v>
      </c>
      <c r="C107" s="184" t="s">
        <v>170</v>
      </c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spans="1:60" x14ac:dyDescent="0.2">
      <c r="A108" s="4"/>
      <c r="B108" s="5" t="s">
        <v>170</v>
      </c>
      <c r="C108" s="184" t="s">
        <v>170</v>
      </c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spans="1:60" x14ac:dyDescent="0.2">
      <c r="A109" s="253" t="s">
        <v>214</v>
      </c>
      <c r="B109" s="253"/>
      <c r="C109" s="25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spans="1:60" x14ac:dyDescent="0.2">
      <c r="A110" s="255"/>
      <c r="B110" s="256"/>
      <c r="C110" s="257"/>
      <c r="D110" s="256"/>
      <c r="E110" s="256"/>
      <c r="F110" s="256"/>
      <c r="G110" s="258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AE110" t="s">
        <v>215</v>
      </c>
    </row>
    <row r="111" spans="1:60" x14ac:dyDescent="0.2">
      <c r="A111" s="259"/>
      <c r="B111" s="260"/>
      <c r="C111" s="261"/>
      <c r="D111" s="260"/>
      <c r="E111" s="260"/>
      <c r="F111" s="260"/>
      <c r="G111" s="262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spans="1:60" x14ac:dyDescent="0.2">
      <c r="A112" s="259"/>
      <c r="B112" s="260"/>
      <c r="C112" s="261"/>
      <c r="D112" s="260"/>
      <c r="E112" s="260"/>
      <c r="F112" s="260"/>
      <c r="G112" s="262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spans="1:31" x14ac:dyDescent="0.2">
      <c r="A113" s="259"/>
      <c r="B113" s="260"/>
      <c r="C113" s="261"/>
      <c r="D113" s="260"/>
      <c r="E113" s="260"/>
      <c r="F113" s="260"/>
      <c r="G113" s="262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1:31" x14ac:dyDescent="0.2">
      <c r="A114" s="263"/>
      <c r="B114" s="264"/>
      <c r="C114" s="265"/>
      <c r="D114" s="264"/>
      <c r="E114" s="264"/>
      <c r="F114" s="264"/>
      <c r="G114" s="266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spans="1:31" x14ac:dyDescent="0.2">
      <c r="A115" s="4"/>
      <c r="B115" s="5" t="s">
        <v>170</v>
      </c>
      <c r="C115" s="184" t="s">
        <v>170</v>
      </c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spans="1:31" x14ac:dyDescent="0.2">
      <c r="C116" s="186"/>
      <c r="AE116" t="s">
        <v>216</v>
      </c>
    </row>
  </sheetData>
  <mergeCells count="56">
    <mergeCell ref="A109:C109"/>
    <mergeCell ref="A110:G114"/>
    <mergeCell ref="C91:G91"/>
    <mergeCell ref="C92:G92"/>
    <mergeCell ref="C93:G93"/>
    <mergeCell ref="C94:G94"/>
    <mergeCell ref="C95:G95"/>
    <mergeCell ref="C96:G96"/>
    <mergeCell ref="C90:G90"/>
    <mergeCell ref="C78:G78"/>
    <mergeCell ref="C79:G79"/>
    <mergeCell ref="C80:G80"/>
    <mergeCell ref="C81:G81"/>
    <mergeCell ref="C82:G82"/>
    <mergeCell ref="C83:G83"/>
    <mergeCell ref="C84:G84"/>
    <mergeCell ref="C85:G85"/>
    <mergeCell ref="C86:G86"/>
    <mergeCell ref="C87:G87"/>
    <mergeCell ref="C88:G88"/>
    <mergeCell ref="C73:G73"/>
    <mergeCell ref="C60:G60"/>
    <mergeCell ref="C61:G61"/>
    <mergeCell ref="C63:G63"/>
    <mergeCell ref="C64:G64"/>
    <mergeCell ref="C65:G65"/>
    <mergeCell ref="C66:G66"/>
    <mergeCell ref="C68:G68"/>
    <mergeCell ref="C69:G69"/>
    <mergeCell ref="C70:G70"/>
    <mergeCell ref="C71:G71"/>
    <mergeCell ref="C72:G72"/>
    <mergeCell ref="C59:G59"/>
    <mergeCell ref="C46:G46"/>
    <mergeCell ref="C47:G47"/>
    <mergeCell ref="C48:G48"/>
    <mergeCell ref="C49:G49"/>
    <mergeCell ref="C50:G50"/>
    <mergeCell ref="C52:G52"/>
    <mergeCell ref="C53:G53"/>
    <mergeCell ref="C54:G54"/>
    <mergeCell ref="C55:G55"/>
    <mergeCell ref="C56:G56"/>
    <mergeCell ref="C58:G58"/>
    <mergeCell ref="C45:G45"/>
    <mergeCell ref="A1:G1"/>
    <mergeCell ref="C2:G2"/>
    <mergeCell ref="C3:G3"/>
    <mergeCell ref="C4:G4"/>
    <mergeCell ref="C16:G16"/>
    <mergeCell ref="C17:G17"/>
    <mergeCell ref="C18:G18"/>
    <mergeCell ref="C19:G19"/>
    <mergeCell ref="C20:G20"/>
    <mergeCell ref="C43:G43"/>
    <mergeCell ref="C44:G4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Radim Holub</cp:lastModifiedBy>
  <cp:lastPrinted>2014-02-28T09:52:57Z</cp:lastPrinted>
  <dcterms:created xsi:type="dcterms:W3CDTF">2009-04-08T07:15:50Z</dcterms:created>
  <dcterms:modified xsi:type="dcterms:W3CDTF">2024-01-12T06:04:58Z</dcterms:modified>
</cp:coreProperties>
</file>